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/>
  <mc:AlternateContent xmlns:mc="http://schemas.openxmlformats.org/markup-compatibility/2006">
    <mc:Choice Requires="x15">
      <x15ac:absPath xmlns:x15ac="http://schemas.microsoft.com/office/spreadsheetml/2010/11/ac" url="D:\EmpclERP\"/>
    </mc:Choice>
  </mc:AlternateContent>
  <xr:revisionPtr revIDLastSave="0" documentId="13_ncr:1_{118437B4-4E25-4039-BBE9-A9B285FC2615}" xr6:coauthVersionLast="47" xr6:coauthVersionMax="47" xr10:uidLastSave="{00000000-0000-0000-0000-000000000000}"/>
  <bookViews>
    <workbookView xWindow="-120" yWindow="-120" windowWidth="20730" windowHeight="11310" xr2:uid="{00000000-000D-0000-FFFF-FFFF00000000}"/>
  </bookViews>
  <sheets>
    <sheet name="v1.3" sheetId="1" r:id="rId1"/>
  </sheets>
  <definedNames>
    <definedName name="_xlnm.Print_Area" localSheetId="0">'v1.3'!$A$1:$R$76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76" i="1" l="1"/>
  <c r="P76" i="1"/>
  <c r="N76" i="1"/>
  <c r="I76" i="1"/>
  <c r="P75" i="1"/>
  <c r="N75" i="1"/>
  <c r="R75" i="1" s="1"/>
  <c r="O75" i="1" s="1"/>
  <c r="I75" i="1"/>
  <c r="P74" i="1"/>
  <c r="G74" i="1"/>
  <c r="N74" i="1" s="1"/>
  <c r="R74" i="1" s="1"/>
  <c r="O74" i="1" s="1"/>
  <c r="P73" i="1"/>
  <c r="N73" i="1"/>
  <c r="R73" i="1" s="1"/>
  <c r="O73" i="1" s="1"/>
  <c r="I73" i="1"/>
  <c r="P72" i="1"/>
  <c r="N72" i="1"/>
  <c r="R72" i="1" s="1"/>
  <c r="O72" i="1" s="1"/>
  <c r="I72" i="1"/>
  <c r="R69" i="1"/>
  <c r="O69" i="1" s="1"/>
  <c r="P69" i="1"/>
  <c r="N69" i="1"/>
  <c r="I69" i="1"/>
  <c r="P68" i="1"/>
  <c r="N68" i="1"/>
  <c r="R68" i="1" s="1"/>
  <c r="O68" i="1" s="1"/>
  <c r="I68" i="1"/>
  <c r="R65" i="1"/>
  <c r="O65" i="1" s="1"/>
  <c r="P65" i="1"/>
  <c r="N65" i="1"/>
  <c r="I65" i="1"/>
  <c r="P64" i="1"/>
  <c r="N64" i="1"/>
  <c r="R64" i="1" s="1"/>
  <c r="I64" i="1"/>
  <c r="R61" i="1"/>
  <c r="O61" i="1" s="1"/>
  <c r="P61" i="1"/>
  <c r="N61" i="1"/>
  <c r="I61" i="1"/>
  <c r="P60" i="1"/>
  <c r="N60" i="1"/>
  <c r="R60" i="1" s="1"/>
  <c r="I60" i="1"/>
  <c r="R59" i="1"/>
  <c r="P59" i="1"/>
  <c r="N59" i="1"/>
  <c r="I59" i="1"/>
  <c r="P58" i="1"/>
  <c r="N58" i="1"/>
  <c r="R58" i="1" s="1"/>
  <c r="O58" i="1" s="1"/>
  <c r="I58" i="1"/>
  <c r="P57" i="1"/>
  <c r="N57" i="1"/>
  <c r="R57" i="1" s="1"/>
  <c r="O57" i="1" s="1"/>
  <c r="I57" i="1"/>
  <c r="P56" i="1"/>
  <c r="N56" i="1"/>
  <c r="R56" i="1" s="1"/>
  <c r="O56" i="1" s="1"/>
  <c r="I56" i="1"/>
  <c r="P55" i="1"/>
  <c r="N55" i="1"/>
  <c r="R55" i="1" s="1"/>
  <c r="O55" i="1" s="1"/>
  <c r="I55" i="1"/>
  <c r="P54" i="1"/>
  <c r="N54" i="1"/>
  <c r="R54" i="1" s="1"/>
  <c r="O54" i="1" s="1"/>
  <c r="I54" i="1"/>
  <c r="P53" i="1"/>
  <c r="N53" i="1"/>
  <c r="R53" i="1" s="1"/>
  <c r="O53" i="1" s="1"/>
  <c r="I53" i="1"/>
  <c r="P52" i="1"/>
  <c r="N52" i="1"/>
  <c r="R52" i="1" s="1"/>
  <c r="O52" i="1" s="1"/>
  <c r="I52" i="1"/>
  <c r="P51" i="1"/>
  <c r="N51" i="1"/>
  <c r="R51" i="1" s="1"/>
  <c r="O51" i="1" s="1"/>
  <c r="I51" i="1"/>
  <c r="P48" i="1"/>
  <c r="N48" i="1"/>
  <c r="R48" i="1" s="1"/>
  <c r="O48" i="1" s="1"/>
  <c r="P47" i="1"/>
  <c r="N47" i="1"/>
  <c r="R47" i="1" s="1"/>
  <c r="O47" i="1" s="1"/>
  <c r="P44" i="1"/>
  <c r="N44" i="1"/>
  <c r="R44" i="1" s="1"/>
  <c r="O44" i="1" s="1"/>
  <c r="P43" i="1"/>
  <c r="N43" i="1"/>
  <c r="R43" i="1" s="1"/>
  <c r="O43" i="1" s="1"/>
  <c r="P42" i="1"/>
  <c r="N42" i="1"/>
  <c r="R42" i="1" s="1"/>
  <c r="O42" i="1" s="1"/>
  <c r="I42" i="1"/>
  <c r="R41" i="1"/>
  <c r="O41" i="1" s="1"/>
  <c r="P41" i="1"/>
  <c r="N41" i="1"/>
  <c r="I41" i="1"/>
  <c r="P40" i="1"/>
  <c r="N40" i="1"/>
  <c r="R40" i="1" s="1"/>
  <c r="O40" i="1" s="1"/>
  <c r="I40" i="1"/>
  <c r="R39" i="1"/>
  <c r="O39" i="1" s="1"/>
  <c r="P39" i="1"/>
  <c r="N39" i="1"/>
  <c r="I39" i="1"/>
  <c r="P38" i="1"/>
  <c r="N38" i="1"/>
  <c r="R38" i="1" s="1"/>
  <c r="I38" i="1"/>
  <c r="R37" i="1"/>
  <c r="O37" i="1" s="1"/>
  <c r="P37" i="1"/>
  <c r="N37" i="1"/>
  <c r="I37" i="1"/>
  <c r="P36" i="1"/>
  <c r="N36" i="1"/>
  <c r="R36" i="1" s="1"/>
  <c r="I36" i="1"/>
  <c r="R35" i="1"/>
  <c r="P35" i="1"/>
  <c r="N35" i="1"/>
  <c r="I35" i="1"/>
  <c r="P34" i="1"/>
  <c r="N34" i="1"/>
  <c r="R34" i="1" s="1"/>
  <c r="O34" i="1" s="1"/>
  <c r="I34" i="1"/>
  <c r="R33" i="1"/>
  <c r="P33" i="1"/>
  <c r="O33" i="1"/>
  <c r="N33" i="1"/>
  <c r="I33" i="1"/>
  <c r="P31" i="1"/>
  <c r="N31" i="1"/>
  <c r="R31" i="1" s="1"/>
  <c r="O31" i="1" s="1"/>
  <c r="I31" i="1"/>
  <c r="P30" i="1"/>
  <c r="N30" i="1"/>
  <c r="R30" i="1" s="1"/>
  <c r="O30" i="1" s="1"/>
  <c r="I30" i="1"/>
  <c r="P28" i="1"/>
  <c r="N28" i="1"/>
  <c r="R28" i="1" s="1"/>
  <c r="O28" i="1" s="1"/>
  <c r="I28" i="1"/>
  <c r="P27" i="1"/>
  <c r="N27" i="1"/>
  <c r="R27" i="1" s="1"/>
  <c r="O27" i="1" s="1"/>
  <c r="I27" i="1"/>
  <c r="P26" i="1"/>
  <c r="N26" i="1"/>
  <c r="R26" i="1" s="1"/>
  <c r="O26" i="1" s="1"/>
  <c r="I26" i="1"/>
  <c r="P25" i="1"/>
  <c r="N25" i="1"/>
  <c r="R25" i="1" s="1"/>
  <c r="O25" i="1" s="1"/>
  <c r="I25" i="1"/>
  <c r="P24" i="1"/>
  <c r="N24" i="1"/>
  <c r="R24" i="1" s="1"/>
  <c r="O24" i="1" s="1"/>
  <c r="I24" i="1"/>
  <c r="R23" i="1"/>
  <c r="O23" i="1" s="1"/>
  <c r="P23" i="1"/>
  <c r="N23" i="1"/>
  <c r="I23" i="1"/>
  <c r="P20" i="1"/>
  <c r="N20" i="1"/>
  <c r="R20" i="1" s="1"/>
  <c r="O20" i="1" s="1"/>
  <c r="P18" i="1"/>
  <c r="N18" i="1"/>
  <c r="R18" i="1" s="1"/>
  <c r="O18" i="1" s="1"/>
  <c r="P10" i="1"/>
  <c r="N10" i="1"/>
  <c r="R10" i="1" s="1"/>
  <c r="O10" i="1" s="1"/>
  <c r="P7" i="1"/>
  <c r="N7" i="1"/>
  <c r="R7" i="1" s="1"/>
  <c r="O7" i="1" s="1"/>
  <c r="P6" i="1"/>
  <c r="N6" i="1"/>
  <c r="R6" i="1" s="1"/>
  <c r="O6" i="1" s="1"/>
  <c r="P4" i="1"/>
  <c r="N4" i="1"/>
  <c r="R4" i="1" s="1"/>
  <c r="O4" i="1" s="1"/>
  <c r="O59" i="1" l="1"/>
  <c r="I74" i="1"/>
  <c r="O76" i="1"/>
  <c r="O60" i="1"/>
  <c r="O64" i="1"/>
  <c r="O35" i="1"/>
  <c r="O36" i="1"/>
  <c r="O38" i="1"/>
</calcChain>
</file>

<file path=xl/sharedStrings.xml><?xml version="1.0" encoding="utf-8"?>
<sst xmlns="http://schemas.openxmlformats.org/spreadsheetml/2006/main" count="216" uniqueCount="139">
  <si>
    <t>Ghandhara Industries Ltd (NMR NLR NPR 71 and FXZ) Blank Sizes Details</t>
  </si>
  <si>
    <t>Blank Size</t>
  </si>
  <si>
    <t>Material Consuption Details</t>
  </si>
  <si>
    <t>S No</t>
  </si>
  <si>
    <t>Part No</t>
  </si>
  <si>
    <t>Part Description</t>
  </si>
  <si>
    <t>Model</t>
  </si>
  <si>
    <t>Sub Assemblies</t>
  </si>
  <si>
    <t>W</t>
  </si>
  <si>
    <t>L</t>
  </si>
  <si>
    <t>t</t>
  </si>
  <si>
    <t>blank weight</t>
  </si>
  <si>
    <t>Qty / veh</t>
  </si>
  <si>
    <t>Qty</t>
  </si>
  <si>
    <t>Picture</t>
  </si>
  <si>
    <t>Sample stauts</t>
  </si>
  <si>
    <t>Weight of the blank</t>
  </si>
  <si>
    <t>4x8 Sheet Consumption</t>
  </si>
  <si>
    <t>4x8 Sheet Weight</t>
  </si>
  <si>
    <t>No of Pcs/Sheet</t>
  </si>
  <si>
    <t>Total Blanks Wt</t>
  </si>
  <si>
    <t>Process Flow</t>
  </si>
  <si>
    <t>897384060M 897384062M</t>
  </si>
  <si>
    <t>Bkt Fuel Tank</t>
  </si>
  <si>
    <t>NMR</t>
  </si>
  <si>
    <t>Main</t>
  </si>
  <si>
    <t>Cutting/ Shearing</t>
  </si>
  <si>
    <t>Forming</t>
  </si>
  <si>
    <t>Piercing 1</t>
  </si>
  <si>
    <t>Piercing 2</t>
  </si>
  <si>
    <t>Cleaning</t>
  </si>
  <si>
    <t>Paint</t>
  </si>
  <si>
    <t>Dispatch</t>
  </si>
  <si>
    <t>Rubber (U Shaped)</t>
  </si>
  <si>
    <t>8 inch</t>
  </si>
  <si>
    <t>89806273NM</t>
  </si>
  <si>
    <t>Base Plate</t>
  </si>
  <si>
    <t>Piercing of Big Hole</t>
  </si>
  <si>
    <t>Bending</t>
  </si>
  <si>
    <t>Piercing/Laser Cutting of Slots</t>
  </si>
  <si>
    <t>Brackets Bending</t>
  </si>
  <si>
    <t>Brackets Welding</t>
  </si>
  <si>
    <t>Chipping / Cleaning</t>
  </si>
  <si>
    <t>Rubber Cutting</t>
  </si>
  <si>
    <t>Rubber Pasting</t>
  </si>
  <si>
    <t>Sides</t>
  </si>
  <si>
    <t>Rubber</t>
  </si>
  <si>
    <t>5"</t>
  </si>
  <si>
    <t>15"</t>
  </si>
  <si>
    <t>Symentex Adhesive Glue</t>
  </si>
  <si>
    <t>897169-2311</t>
  </si>
  <si>
    <t>Band Fuel Tank</t>
  </si>
  <si>
    <t>Strip</t>
  </si>
  <si>
    <t>M8x1.25 Stud</t>
  </si>
  <si>
    <t>898126-2341</t>
  </si>
  <si>
    <t>Brkt Gear Control</t>
  </si>
  <si>
    <t>NPR 71</t>
  </si>
  <si>
    <t>OK</t>
  </si>
  <si>
    <t>Clamp1</t>
  </si>
  <si>
    <t>Clamp2</t>
  </si>
  <si>
    <t>M8x1.25 Nut</t>
  </si>
  <si>
    <t>897035517M/18M</t>
  </si>
  <si>
    <t>Bkt Fuel Tank for AL Tank</t>
  </si>
  <si>
    <t>7.75 inch</t>
  </si>
  <si>
    <t>89716923AL</t>
  </si>
  <si>
    <t>Band Fuel Tank for AL Tank</t>
  </si>
  <si>
    <t>897924-3430</t>
  </si>
  <si>
    <t>CM 4th</t>
  </si>
  <si>
    <t>897924-3480</t>
  </si>
  <si>
    <t>CM 6th</t>
  </si>
  <si>
    <t>898035-8253</t>
  </si>
  <si>
    <t xml:space="preserve">CM Spr </t>
  </si>
  <si>
    <t>Main Bkt</t>
  </si>
  <si>
    <t>U channel</t>
  </si>
  <si>
    <t>897924-3530</t>
  </si>
  <si>
    <t>CM End</t>
  </si>
  <si>
    <t>89836-2420</t>
  </si>
  <si>
    <t xml:space="preserve">Brkt ASM Air </t>
  </si>
  <si>
    <t>M10x1.25</t>
  </si>
  <si>
    <t>898486-3830 / 8979243392</t>
  </si>
  <si>
    <t>CM 1st</t>
  </si>
  <si>
    <t>NLR/NMR</t>
  </si>
  <si>
    <t>Horn Bkt</t>
  </si>
  <si>
    <t>Shafts</t>
  </si>
  <si>
    <t>897924-3450</t>
  </si>
  <si>
    <t>Gusset</t>
  </si>
  <si>
    <t>897924-3520</t>
  </si>
  <si>
    <t>Gusset Upr</t>
  </si>
  <si>
    <t>NLR</t>
  </si>
  <si>
    <t>898107-5632</t>
  </si>
  <si>
    <t>Stopper S/T</t>
  </si>
  <si>
    <t>Round</t>
  </si>
  <si>
    <t>in process</t>
  </si>
  <si>
    <t>Side Plates</t>
  </si>
  <si>
    <t>898323-4500</t>
  </si>
  <si>
    <t>Bkt Fuel Filter</t>
  </si>
  <si>
    <t>NMR/NLR</t>
  </si>
  <si>
    <t>Side Plate</t>
  </si>
  <si>
    <t>898344-6020</t>
  </si>
  <si>
    <t>CM 2nd</t>
  </si>
  <si>
    <t>NLR/ NMR</t>
  </si>
  <si>
    <t>897924-3440</t>
  </si>
  <si>
    <t>CM 5th</t>
  </si>
  <si>
    <t>898072-147M</t>
  </si>
  <si>
    <t>Brkt Exh</t>
  </si>
  <si>
    <t>L x2</t>
  </si>
  <si>
    <t>U x1</t>
  </si>
  <si>
    <t>Bolt M8x25 (2)</t>
  </si>
  <si>
    <t>Bolt M10x30 (2)</t>
  </si>
  <si>
    <t>898072-148M</t>
  </si>
  <si>
    <t>Bolt M10x30 (3)</t>
  </si>
  <si>
    <t>898091-8020</t>
  </si>
  <si>
    <t>Bkt W/Paint LH</t>
  </si>
  <si>
    <t>Center Plate</t>
  </si>
  <si>
    <t>U bracket</t>
  </si>
  <si>
    <t>Rib Bull Shaped</t>
  </si>
  <si>
    <t>898091-8030</t>
  </si>
  <si>
    <t>Bkt W/Paint RH</t>
  </si>
  <si>
    <t>898294-4820</t>
  </si>
  <si>
    <t>FXZ</t>
  </si>
  <si>
    <t>898294-8521</t>
  </si>
  <si>
    <t>CM RR S</t>
  </si>
  <si>
    <t>898294-4750</t>
  </si>
  <si>
    <t>CM 6.0</t>
  </si>
  <si>
    <t>898487-6220</t>
  </si>
  <si>
    <t>Purge Tank</t>
  </si>
  <si>
    <t>Shell</t>
  </si>
  <si>
    <t>Dish</t>
  </si>
  <si>
    <t>Shaft Dia 28</t>
  </si>
  <si>
    <t>Shaft Dia 36</t>
  </si>
  <si>
    <t>88486-0580</t>
  </si>
  <si>
    <t>Large Tank</t>
  </si>
  <si>
    <t>897491-2710</t>
  </si>
  <si>
    <t>897485-3750</t>
  </si>
  <si>
    <t>Bkt ECM</t>
  </si>
  <si>
    <t>Main Plate</t>
  </si>
  <si>
    <t>Side Bkt I</t>
  </si>
  <si>
    <t>Side Bkt II</t>
  </si>
  <si>
    <t>Side Bkt III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</si>
</sst>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(&quot;$&quot;* #,##0.00_);_(&quot;$&quot;* \(#,##0.00\);_(&quot;$&quot;* &quot;-&quot;??_);_(@_)"/>
    <numFmt numFmtId="165" formatCode="_(* #,##0.00_);_(* \(#,##0.00\);_(* &quot;-&quot;??_);_(@_)"/>
    <numFmt numFmtId="166" formatCode="0.0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7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3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</borders>
  <cellStyleXfs count="4">
    <xf numFmtId="0" fontId="0" fillId="0" borderId="0"/>
    <xf numFmtId="165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92">
    <xf numFmtId="0" fontId="0" fillId="0" borderId="0" xfId="0"/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center" wrapText="1"/>
    </xf>
    <xf numFmtId="0" fontId="4" fillId="0" borderId="0" xfId="0" applyFont="1"/>
    <xf numFmtId="0" fontId="5" fillId="0" borderId="2" xfId="0" applyFont="1" applyBorder="1" applyAlignment="1">
      <alignment vertical="center"/>
    </xf>
    <xf numFmtId="0" fontId="4" fillId="0" borderId="6" xfId="0" applyFont="1" applyBorder="1" applyAlignment="1">
      <alignment horizontal="center" vertical="center" wrapText="1"/>
    </xf>
    <xf numFmtId="0" fontId="6" fillId="0" borderId="7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4" fillId="0" borderId="9" xfId="0" applyFont="1" applyBorder="1" applyAlignment="1">
      <alignment horizontal="center" vertical="center" wrapText="1"/>
    </xf>
    <xf numFmtId="0" fontId="4" fillId="0" borderId="10" xfId="0" applyFont="1" applyBorder="1" applyAlignment="1">
      <alignment horizontal="center" vertical="center" wrapText="1"/>
    </xf>
    <xf numFmtId="0" fontId="6" fillId="0" borderId="11" xfId="0" applyFont="1" applyBorder="1" applyAlignment="1">
      <alignment horizontal="center" vertical="center" wrapText="1"/>
    </xf>
    <xf numFmtId="2" fontId="7" fillId="0" borderId="10" xfId="0" applyNumberFormat="1" applyFont="1" applyBorder="1" applyAlignment="1">
      <alignment horizontal="center" vertical="center"/>
    </xf>
    <xf numFmtId="9" fontId="7" fillId="0" borderId="10" xfId="3" applyFont="1" applyBorder="1" applyAlignment="1">
      <alignment horizontal="center" vertical="center"/>
    </xf>
    <xf numFmtId="2" fontId="7" fillId="0" borderId="11" xfId="0" applyNumberFormat="1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 wrapText="1"/>
    </xf>
    <xf numFmtId="0" fontId="4" fillId="0" borderId="14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0" fillId="0" borderId="14" xfId="0" applyBorder="1" applyAlignment="1">
      <alignment vertical="center"/>
    </xf>
    <xf numFmtId="0" fontId="0" fillId="0" borderId="15" xfId="0" applyBorder="1" applyAlignment="1">
      <alignment vertical="center"/>
    </xf>
    <xf numFmtId="0" fontId="4" fillId="0" borderId="16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left" vertical="center" wrapText="1"/>
    </xf>
    <xf numFmtId="0" fontId="4" fillId="0" borderId="17" xfId="0" applyFont="1" applyBorder="1" applyAlignment="1">
      <alignment horizontal="center" vertical="center" wrapText="1"/>
    </xf>
    <xf numFmtId="166" fontId="4" fillId="0" borderId="17" xfId="0" applyNumberFormat="1" applyFont="1" applyBorder="1" applyAlignment="1">
      <alignment horizontal="center" vertical="center" wrapText="1"/>
    </xf>
    <xf numFmtId="0" fontId="6" fillId="0" borderId="18" xfId="0" applyFont="1" applyBorder="1" applyAlignment="1">
      <alignment horizontal="center" vertical="center" wrapText="1"/>
    </xf>
    <xf numFmtId="2" fontId="7" fillId="0" borderId="17" xfId="0" applyNumberFormat="1" applyFont="1" applyBorder="1" applyAlignment="1">
      <alignment horizontal="center" vertical="center"/>
    </xf>
    <xf numFmtId="9" fontId="7" fillId="0" borderId="17" xfId="3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166" fontId="4" fillId="0" borderId="1" xfId="0" applyNumberFormat="1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2" fontId="7" fillId="0" borderId="1" xfId="0" applyNumberFormat="1" applyFont="1" applyBorder="1" applyAlignment="1">
      <alignment horizontal="center" vertical="center"/>
    </xf>
    <xf numFmtId="9" fontId="7" fillId="0" borderId="1" xfId="3" applyFont="1" applyBorder="1" applyAlignment="1">
      <alignment horizontal="center" vertical="center"/>
    </xf>
    <xf numFmtId="0" fontId="4" fillId="0" borderId="6" xfId="0" applyFont="1" applyBorder="1" applyAlignment="1">
      <alignment horizontal="left" vertical="center" wrapText="1"/>
    </xf>
    <xf numFmtId="166" fontId="4" fillId="0" borderId="6" xfId="0" applyNumberFormat="1" applyFont="1" applyBorder="1" applyAlignment="1">
      <alignment horizontal="center" vertical="center" wrapText="1"/>
    </xf>
    <xf numFmtId="2" fontId="7" fillId="0" borderId="6" xfId="0" applyNumberFormat="1" applyFont="1" applyBorder="1" applyAlignment="1">
      <alignment horizontal="center" vertical="center"/>
    </xf>
    <xf numFmtId="9" fontId="7" fillId="0" borderId="6" xfId="3" applyFont="1" applyBorder="1" applyAlignment="1">
      <alignment horizontal="center" vertical="center"/>
    </xf>
    <xf numFmtId="0" fontId="0" fillId="0" borderId="6" xfId="0" applyBorder="1" applyAlignment="1">
      <alignment vertical="center"/>
    </xf>
    <xf numFmtId="0" fontId="8" fillId="0" borderId="10" xfId="2" applyNumberFormat="1" applyFont="1" applyFill="1" applyBorder="1" applyAlignment="1">
      <alignment horizontal="left" vertical="center" wrapText="1"/>
    </xf>
    <xf numFmtId="2" fontId="7" fillId="0" borderId="19" xfId="0" applyNumberFormat="1" applyFont="1" applyBorder="1" applyAlignment="1">
      <alignment horizontal="center" vertical="center"/>
    </xf>
    <xf numFmtId="0" fontId="8" fillId="0" borderId="1" xfId="2" applyNumberFormat="1" applyFont="1" applyFill="1" applyBorder="1" applyAlignment="1">
      <alignment horizontal="left" vertical="center" wrapText="1"/>
    </xf>
    <xf numFmtId="0" fontId="0" fillId="0" borderId="1" xfId="0" applyBorder="1" applyAlignment="1">
      <alignment vertical="center"/>
    </xf>
    <xf numFmtId="0" fontId="0" fillId="0" borderId="21" xfId="0" applyBorder="1" applyAlignment="1">
      <alignment vertical="center"/>
    </xf>
    <xf numFmtId="0" fontId="8" fillId="0" borderId="14" xfId="2" applyNumberFormat="1" applyFont="1" applyFill="1" applyBorder="1" applyAlignment="1">
      <alignment horizontal="left" vertical="center" wrapText="1"/>
    </xf>
    <xf numFmtId="0" fontId="0" fillId="0" borderId="22" xfId="0" applyBorder="1" applyAlignment="1">
      <alignment vertical="center"/>
    </xf>
    <xf numFmtId="0" fontId="8" fillId="0" borderId="16" xfId="2" applyNumberFormat="1" applyFont="1" applyFill="1" applyBorder="1" applyAlignment="1">
      <alignment horizontal="left" vertical="center" wrapText="1"/>
    </xf>
    <xf numFmtId="0" fontId="4" fillId="0" borderId="24" xfId="0" applyFont="1" applyBorder="1" applyAlignment="1">
      <alignment horizontal="center" vertical="center" wrapText="1"/>
    </xf>
    <xf numFmtId="0" fontId="0" fillId="0" borderId="16" xfId="0" applyBorder="1"/>
    <xf numFmtId="0" fontId="2" fillId="0" borderId="0" xfId="0" applyFont="1"/>
    <xf numFmtId="0" fontId="8" fillId="0" borderId="16" xfId="2" applyNumberFormat="1" applyFont="1" applyFill="1" applyBorder="1" applyAlignment="1">
      <alignment horizontal="center" vertical="center" wrapText="1"/>
    </xf>
    <xf numFmtId="0" fontId="0" fillId="0" borderId="24" xfId="0" applyBorder="1"/>
    <xf numFmtId="166" fontId="4" fillId="0" borderId="10" xfId="0" applyNumberFormat="1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166" fontId="4" fillId="0" borderId="14" xfId="0" applyNumberFormat="1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0" fillId="0" borderId="14" xfId="0" applyBorder="1"/>
    <xf numFmtId="0" fontId="0" fillId="0" borderId="22" xfId="0" applyBorder="1"/>
    <xf numFmtId="0" fontId="8" fillId="0" borderId="17" xfId="2" applyNumberFormat="1" applyFont="1" applyFill="1" applyBorder="1" applyAlignment="1">
      <alignment horizontal="left" vertical="center" wrapText="1"/>
    </xf>
    <xf numFmtId="0" fontId="4" fillId="0" borderId="18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8" fillId="0" borderId="6" xfId="2" applyNumberFormat="1" applyFont="1" applyFill="1" applyBorder="1" applyAlignment="1">
      <alignment horizontal="left" vertical="center" wrapText="1"/>
    </xf>
    <xf numFmtId="0" fontId="4" fillId="0" borderId="7" xfId="0" applyFont="1" applyBorder="1" applyAlignment="1">
      <alignment horizontal="center" vertical="center" wrapText="1"/>
    </xf>
    <xf numFmtId="0" fontId="0" fillId="0" borderId="6" xfId="0" applyBorder="1"/>
    <xf numFmtId="0" fontId="4" fillId="0" borderId="27" xfId="0" applyFont="1" applyBorder="1" applyAlignment="1">
      <alignment horizontal="center" vertical="center" wrapText="1"/>
    </xf>
    <xf numFmtId="0" fontId="8" fillId="0" borderId="28" xfId="2" applyNumberFormat="1" applyFont="1" applyFill="1" applyBorder="1" applyAlignment="1">
      <alignment horizontal="center" vertical="center" wrapText="1"/>
    </xf>
    <xf numFmtId="0" fontId="8" fillId="0" borderId="28" xfId="2" applyNumberFormat="1" applyFont="1" applyFill="1" applyBorder="1" applyAlignment="1">
      <alignment horizontal="left" vertical="center" wrapText="1"/>
    </xf>
    <xf numFmtId="0" fontId="4" fillId="0" borderId="28" xfId="0" applyFont="1" applyBorder="1" applyAlignment="1">
      <alignment horizontal="center" vertical="center" wrapText="1"/>
    </xf>
    <xf numFmtId="166" fontId="4" fillId="2" borderId="28" xfId="0" applyNumberFormat="1" applyFont="1" applyFill="1" applyBorder="1" applyAlignment="1">
      <alignment horizontal="center" vertical="center" wrapText="1"/>
    </xf>
    <xf numFmtId="2" fontId="4" fillId="2" borderId="28" xfId="0" applyNumberFormat="1" applyFont="1" applyFill="1" applyBorder="1" applyAlignment="1">
      <alignment horizontal="center" vertical="center" wrapText="1"/>
    </xf>
    <xf numFmtId="0" fontId="4" fillId="0" borderId="29" xfId="0" applyFont="1" applyBorder="1" applyAlignment="1">
      <alignment horizontal="center" vertical="center" wrapText="1"/>
    </xf>
    <xf numFmtId="2" fontId="7" fillId="0" borderId="28" xfId="0" applyNumberFormat="1" applyFont="1" applyBorder="1" applyAlignment="1">
      <alignment horizontal="center" vertical="center"/>
    </xf>
    <xf numFmtId="9" fontId="7" fillId="0" borderId="28" xfId="3" applyFont="1" applyBorder="1" applyAlignment="1">
      <alignment horizontal="center" vertical="center"/>
    </xf>
    <xf numFmtId="2" fontId="7" fillId="0" borderId="30" xfId="0" applyNumberFormat="1" applyFont="1" applyBorder="1" applyAlignment="1">
      <alignment horizontal="center" vertical="center"/>
    </xf>
    <xf numFmtId="166" fontId="4" fillId="2" borderId="16" xfId="0" applyNumberFormat="1" applyFont="1" applyFill="1" applyBorder="1" applyAlignment="1">
      <alignment horizontal="center" vertical="center" wrapText="1"/>
    </xf>
    <xf numFmtId="2" fontId="4" fillId="2" borderId="16" xfId="0" applyNumberFormat="1" applyFont="1" applyFill="1" applyBorder="1" applyAlignment="1">
      <alignment horizontal="center" vertical="center" wrapText="1"/>
    </xf>
    <xf numFmtId="2" fontId="7" fillId="0" borderId="16" xfId="0" applyNumberFormat="1" applyFont="1" applyBorder="1" applyAlignment="1">
      <alignment horizontal="center" vertical="center"/>
    </xf>
    <xf numFmtId="9" fontId="7" fillId="0" borderId="16" xfId="3" applyFont="1" applyBorder="1" applyAlignment="1">
      <alignment horizontal="center" vertical="center"/>
    </xf>
    <xf numFmtId="166" fontId="4" fillId="2" borderId="10" xfId="0" applyNumberFormat="1" applyFont="1" applyFill="1" applyBorder="1" applyAlignment="1">
      <alignment horizontal="center" vertical="center" wrapText="1"/>
    </xf>
    <xf numFmtId="2" fontId="4" fillId="2" borderId="10" xfId="0" applyNumberFormat="1" applyFont="1" applyFill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166" fontId="4" fillId="2" borderId="14" xfId="0" applyNumberFormat="1" applyFont="1" applyFill="1" applyBorder="1" applyAlignment="1">
      <alignment horizontal="center" vertical="center" wrapText="1"/>
    </xf>
    <xf numFmtId="2" fontId="4" fillId="3" borderId="14" xfId="0" applyNumberFormat="1" applyFont="1" applyFill="1" applyBorder="1" applyAlignment="1">
      <alignment horizontal="center" vertical="center" wrapText="1"/>
    </xf>
    <xf numFmtId="2" fontId="7" fillId="0" borderId="14" xfId="0" applyNumberFormat="1" applyFont="1" applyBorder="1" applyAlignment="1">
      <alignment horizontal="center" vertical="center"/>
    </xf>
    <xf numFmtId="9" fontId="7" fillId="0" borderId="14" xfId="3" applyFont="1" applyBorder="1" applyAlignment="1">
      <alignment horizontal="center" vertical="center"/>
    </xf>
    <xf numFmtId="2" fontId="7" fillId="0" borderId="22" xfId="0" applyNumberFormat="1" applyFont="1" applyBorder="1" applyAlignment="1">
      <alignment horizontal="center" vertical="center"/>
    </xf>
    <xf numFmtId="0" fontId="8" fillId="0" borderId="9" xfId="2" applyNumberFormat="1" applyFont="1" applyFill="1" applyBorder="1" applyAlignment="1">
      <alignment horizontal="left" vertical="center" wrapText="1"/>
    </xf>
    <xf numFmtId="166" fontId="4" fillId="4" borderId="9" xfId="0" applyNumberFormat="1" applyFont="1" applyFill="1" applyBorder="1" applyAlignment="1">
      <alignment horizontal="center" vertical="center" wrapText="1"/>
    </xf>
    <xf numFmtId="2" fontId="4" fillId="4" borderId="9" xfId="0" applyNumberFormat="1" applyFont="1" applyFill="1" applyBorder="1" applyAlignment="1">
      <alignment horizontal="center" vertical="center" wrapText="1"/>
    </xf>
    <xf numFmtId="2" fontId="7" fillId="0" borderId="9" xfId="0" applyNumberFormat="1" applyFont="1" applyBorder="1" applyAlignment="1">
      <alignment horizontal="center" vertical="center"/>
    </xf>
    <xf numFmtId="9" fontId="7" fillId="0" borderId="9" xfId="3" applyFont="1" applyBorder="1" applyAlignment="1">
      <alignment horizontal="center" vertical="center"/>
    </xf>
    <xf numFmtId="2" fontId="7" fillId="0" borderId="33" xfId="0" applyNumberFormat="1" applyFont="1" applyBorder="1" applyAlignment="1">
      <alignment horizontal="center" vertical="center"/>
    </xf>
    <xf numFmtId="2" fontId="4" fillId="4" borderId="14" xfId="0" applyNumberFormat="1" applyFont="1" applyFill="1" applyBorder="1" applyAlignment="1">
      <alignment horizontal="center" vertical="center" wrapText="1"/>
    </xf>
    <xf numFmtId="166" fontId="4" fillId="5" borderId="17" xfId="0" applyNumberFormat="1" applyFont="1" applyFill="1" applyBorder="1" applyAlignment="1">
      <alignment horizontal="center" vertical="center" wrapText="1"/>
    </xf>
    <xf numFmtId="2" fontId="4" fillId="5" borderId="17" xfId="0" applyNumberFormat="1" applyFont="1" applyFill="1" applyBorder="1" applyAlignment="1">
      <alignment horizontal="center" vertical="center" wrapText="1"/>
    </xf>
    <xf numFmtId="1" fontId="4" fillId="0" borderId="16" xfId="0" applyNumberFormat="1" applyFont="1" applyBorder="1" applyAlignment="1">
      <alignment horizontal="center" vertical="center" wrapText="1"/>
    </xf>
    <xf numFmtId="166" fontId="4" fillId="2" borderId="1" xfId="0" applyNumberFormat="1" applyFont="1" applyFill="1" applyBorder="1" applyAlignment="1">
      <alignment horizontal="center" vertical="center" wrapText="1"/>
    </xf>
    <xf numFmtId="2" fontId="4" fillId="2" borderId="1" xfId="0" applyNumberFormat="1" applyFont="1" applyFill="1" applyBorder="1" applyAlignment="1">
      <alignment horizontal="center" vertical="center" wrapText="1"/>
    </xf>
    <xf numFmtId="2" fontId="4" fillId="0" borderId="16" xfId="0" applyNumberFormat="1" applyFont="1" applyBorder="1" applyAlignment="1">
      <alignment horizontal="center" vertical="center" wrapText="1"/>
    </xf>
    <xf numFmtId="2" fontId="4" fillId="2" borderId="9" xfId="0" applyNumberFormat="1" applyFont="1" applyFill="1" applyBorder="1" applyAlignment="1">
      <alignment horizontal="center" vertical="center" wrapText="1"/>
    </xf>
    <xf numFmtId="2" fontId="7" fillId="0" borderId="21" xfId="0" applyNumberFormat="1" applyFont="1" applyBorder="1" applyAlignment="1">
      <alignment horizontal="center" vertical="center"/>
    </xf>
    <xf numFmtId="166" fontId="4" fillId="5" borderId="14" xfId="0" applyNumberFormat="1" applyFont="1" applyFill="1" applyBorder="1" applyAlignment="1">
      <alignment horizontal="center" vertical="center" wrapText="1"/>
    </xf>
    <xf numFmtId="2" fontId="4" fillId="5" borderId="14" xfId="0" applyNumberFormat="1" applyFont="1" applyFill="1" applyBorder="1" applyAlignment="1">
      <alignment horizontal="center" vertical="center" wrapText="1"/>
    </xf>
    <xf numFmtId="166" fontId="4" fillId="4" borderId="17" xfId="0" applyNumberFormat="1" applyFont="1" applyFill="1" applyBorder="1" applyAlignment="1">
      <alignment horizontal="center" vertical="center" wrapText="1"/>
    </xf>
    <xf numFmtId="2" fontId="4" fillId="4" borderId="17" xfId="0" applyNumberFormat="1" applyFont="1" applyFill="1" applyBorder="1" applyAlignment="1">
      <alignment horizontal="center" vertical="center" wrapText="1"/>
    </xf>
    <xf numFmtId="166" fontId="4" fillId="4" borderId="1" xfId="0" applyNumberFormat="1" applyFont="1" applyFill="1" applyBorder="1" applyAlignment="1">
      <alignment horizontal="center" vertical="center" wrapText="1"/>
    </xf>
    <xf numFmtId="2" fontId="4" fillId="4" borderId="1" xfId="0" applyNumberFormat="1" applyFont="1" applyFill="1" applyBorder="1" applyAlignment="1">
      <alignment horizontal="center" vertical="center" wrapText="1"/>
    </xf>
    <xf numFmtId="166" fontId="4" fillId="6" borderId="6" xfId="0" applyNumberFormat="1" applyFont="1" applyFill="1" applyBorder="1" applyAlignment="1">
      <alignment horizontal="center" vertical="center" wrapText="1"/>
    </xf>
    <xf numFmtId="2" fontId="4" fillId="6" borderId="6" xfId="0" applyNumberFormat="1" applyFont="1" applyFill="1" applyBorder="1" applyAlignment="1">
      <alignment horizontal="center" vertical="center" wrapText="1"/>
    </xf>
    <xf numFmtId="0" fontId="8" fillId="0" borderId="10" xfId="2" applyNumberFormat="1" applyFont="1" applyFill="1" applyBorder="1" applyAlignment="1">
      <alignment horizontal="center" vertical="center" wrapText="1"/>
    </xf>
    <xf numFmtId="166" fontId="4" fillId="4" borderId="10" xfId="0" applyNumberFormat="1" applyFont="1" applyFill="1" applyBorder="1" applyAlignment="1">
      <alignment horizontal="center" vertical="center" wrapText="1"/>
    </xf>
    <xf numFmtId="2" fontId="4" fillId="4" borderId="10" xfId="0" applyNumberFormat="1" applyFont="1" applyFill="1" applyBorder="1" applyAlignment="1">
      <alignment horizontal="center" vertical="center" wrapText="1"/>
    </xf>
    <xf numFmtId="0" fontId="8" fillId="0" borderId="1" xfId="2" applyNumberFormat="1" applyFont="1" applyFill="1" applyBorder="1" applyAlignment="1">
      <alignment horizontal="center" vertical="center" wrapText="1"/>
    </xf>
    <xf numFmtId="0" fontId="0" fillId="0" borderId="1" xfId="0" applyBorder="1"/>
    <xf numFmtId="0" fontId="0" fillId="0" borderId="21" xfId="0" applyBorder="1"/>
    <xf numFmtId="0" fontId="8" fillId="0" borderId="14" xfId="2" applyNumberFormat="1" applyFont="1" applyFill="1" applyBorder="1" applyAlignment="1">
      <alignment horizontal="center" vertical="center" wrapText="1"/>
    </xf>
    <xf numFmtId="166" fontId="4" fillId="4" borderId="14" xfId="0" applyNumberFormat="1" applyFont="1" applyFill="1" applyBorder="1" applyAlignment="1">
      <alignment horizontal="center" vertical="center" wrapText="1"/>
    </xf>
    <xf numFmtId="166" fontId="4" fillId="7" borderId="10" xfId="0" applyNumberFormat="1" applyFont="1" applyFill="1" applyBorder="1" applyAlignment="1">
      <alignment horizontal="center" vertical="center" wrapText="1"/>
    </xf>
    <xf numFmtId="2" fontId="4" fillId="7" borderId="10" xfId="0" applyNumberFormat="1" applyFont="1" applyFill="1" applyBorder="1" applyAlignment="1">
      <alignment horizontal="center" vertical="center" wrapText="1"/>
    </xf>
    <xf numFmtId="166" fontId="4" fillId="7" borderId="1" xfId="0" applyNumberFormat="1" applyFont="1" applyFill="1" applyBorder="1" applyAlignment="1">
      <alignment horizontal="center" vertical="center" wrapText="1"/>
    </xf>
    <xf numFmtId="2" fontId="4" fillId="7" borderId="1" xfId="0" applyNumberFormat="1" applyFont="1" applyFill="1" applyBorder="1" applyAlignment="1">
      <alignment horizontal="center" vertical="center" wrapText="1"/>
    </xf>
    <xf numFmtId="166" fontId="4" fillId="7" borderId="14" xfId="0" applyNumberFormat="1" applyFont="1" applyFill="1" applyBorder="1" applyAlignment="1">
      <alignment horizontal="center" vertical="center" wrapText="1"/>
    </xf>
    <xf numFmtId="2" fontId="4" fillId="7" borderId="14" xfId="0" applyNumberFormat="1" applyFont="1" applyFill="1" applyBorder="1" applyAlignment="1">
      <alignment horizontal="center" vertical="center" wrapText="1"/>
    </xf>
    <xf numFmtId="166" fontId="8" fillId="2" borderId="28" xfId="1" applyNumberFormat="1" applyFont="1" applyFill="1" applyBorder="1" applyAlignment="1">
      <alignment horizontal="center" vertical="center" wrapText="1"/>
    </xf>
    <xf numFmtId="2" fontId="8" fillId="2" borderId="28" xfId="1" applyNumberFormat="1" applyFont="1" applyFill="1" applyBorder="1" applyAlignment="1">
      <alignment horizontal="center" vertical="center" wrapText="1"/>
    </xf>
    <xf numFmtId="166" fontId="8" fillId="4" borderId="28" xfId="1" applyNumberFormat="1" applyFont="1" applyFill="1" applyBorder="1" applyAlignment="1">
      <alignment horizontal="center" vertical="center" wrapText="1"/>
    </xf>
    <xf numFmtId="0" fontId="8" fillId="4" borderId="28" xfId="1" applyNumberFormat="1" applyFont="1" applyFill="1" applyBorder="1" applyAlignment="1">
      <alignment horizontal="center" vertical="center" wrapText="1"/>
    </xf>
    <xf numFmtId="166" fontId="8" fillId="7" borderId="28" xfId="1" applyNumberFormat="1" applyFont="1" applyFill="1" applyBorder="1" applyAlignment="1">
      <alignment horizontal="center" vertical="center" wrapText="1"/>
    </xf>
    <xf numFmtId="166" fontId="8" fillId="2" borderId="10" xfId="1" applyNumberFormat="1" applyFont="1" applyFill="1" applyBorder="1" applyAlignment="1">
      <alignment horizontal="center" vertical="center" wrapText="1"/>
    </xf>
    <xf numFmtId="2" fontId="8" fillId="2" borderId="9" xfId="1" applyNumberFormat="1" applyFont="1" applyFill="1" applyBorder="1" applyAlignment="1">
      <alignment horizontal="center" vertical="center" wrapText="1"/>
    </xf>
    <xf numFmtId="0" fontId="8" fillId="0" borderId="9" xfId="1" applyNumberFormat="1" applyFont="1" applyBorder="1" applyAlignment="1">
      <alignment horizontal="center" vertical="center" wrapText="1"/>
    </xf>
    <xf numFmtId="166" fontId="8" fillId="2" borderId="6" xfId="1" applyNumberFormat="1" applyFont="1" applyFill="1" applyBorder="1" applyAlignment="1">
      <alignment horizontal="center" vertical="center" wrapText="1"/>
    </xf>
    <xf numFmtId="2" fontId="8" fillId="2" borderId="16" xfId="1" applyNumberFormat="1" applyFont="1" applyFill="1" applyBorder="1" applyAlignment="1">
      <alignment horizontal="center" vertical="center" wrapText="1"/>
    </xf>
    <xf numFmtId="0" fontId="8" fillId="0" borderId="16" xfId="1" applyNumberFormat="1" applyFont="1" applyBorder="1" applyAlignment="1">
      <alignment horizontal="center" vertical="center" wrapText="1"/>
    </xf>
    <xf numFmtId="2" fontId="7" fillId="0" borderId="36" xfId="0" applyNumberFormat="1" applyFont="1" applyBorder="1" applyAlignment="1">
      <alignment horizontal="center" vertical="center"/>
    </xf>
    <xf numFmtId="166" fontId="8" fillId="2" borderId="1" xfId="1" applyNumberFormat="1" applyFont="1" applyFill="1" applyBorder="1" applyAlignment="1">
      <alignment horizontal="center" vertical="center" wrapText="1"/>
    </xf>
    <xf numFmtId="2" fontId="8" fillId="2" borderId="1" xfId="1" applyNumberFormat="1" applyFont="1" applyFill="1" applyBorder="1" applyAlignment="1">
      <alignment horizontal="center" vertical="center" wrapText="1"/>
    </xf>
    <xf numFmtId="0" fontId="8" fillId="0" borderId="1" xfId="1" applyNumberFormat="1" applyFont="1" applyBorder="1" applyAlignment="1">
      <alignment horizontal="center" vertical="center" wrapText="1"/>
    </xf>
    <xf numFmtId="166" fontId="8" fillId="2" borderId="16" xfId="1" applyNumberFormat="1" applyFont="1" applyFill="1" applyBorder="1" applyAlignment="1">
      <alignment horizontal="center" vertical="center" wrapText="1"/>
    </xf>
    <xf numFmtId="2" fontId="7" fillId="0" borderId="37" xfId="0" applyNumberFormat="1" applyFont="1" applyBorder="1" applyAlignment="1">
      <alignment horizontal="center" vertical="center"/>
    </xf>
    <xf numFmtId="2" fontId="8" fillId="2" borderId="10" xfId="1" applyNumberFormat="1" applyFont="1" applyFill="1" applyBorder="1" applyAlignment="1">
      <alignment horizontal="center" vertical="center" wrapText="1"/>
    </xf>
    <xf numFmtId="166" fontId="8" fillId="4" borderId="10" xfId="1" applyNumberFormat="1" applyFont="1" applyFill="1" applyBorder="1" applyAlignment="1">
      <alignment horizontal="center" vertical="center" wrapText="1"/>
    </xf>
    <xf numFmtId="166" fontId="8" fillId="6" borderId="1" xfId="1" applyNumberFormat="1" applyFont="1" applyFill="1" applyBorder="1" applyAlignment="1">
      <alignment horizontal="center" vertical="center" wrapText="1"/>
    </xf>
    <xf numFmtId="2" fontId="4" fillId="6" borderId="1" xfId="0" applyNumberFormat="1" applyFont="1" applyFill="1" applyBorder="1" applyAlignment="1">
      <alignment horizontal="center" vertical="center" wrapText="1"/>
    </xf>
    <xf numFmtId="166" fontId="8" fillId="4" borderId="1" xfId="1" applyNumberFormat="1" applyFont="1" applyFill="1" applyBorder="1" applyAlignment="1">
      <alignment horizontal="center" vertical="center" wrapText="1"/>
    </xf>
    <xf numFmtId="166" fontId="8" fillId="4" borderId="14" xfId="1" applyNumberFormat="1" applyFont="1" applyFill="1" applyBorder="1" applyAlignment="1">
      <alignment horizontal="center" vertical="center" wrapText="1"/>
    </xf>
    <xf numFmtId="0" fontId="8" fillId="0" borderId="13" xfId="1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 wrapText="1"/>
    </xf>
    <xf numFmtId="0" fontId="4" fillId="0" borderId="20" xfId="0" applyFont="1" applyBorder="1" applyAlignment="1">
      <alignment horizontal="center" vertical="center" wrapText="1"/>
    </xf>
    <xf numFmtId="0" fontId="4" fillId="0" borderId="12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13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left" vertical="center" wrapText="1"/>
    </xf>
    <xf numFmtId="0" fontId="4" fillId="0" borderId="16" xfId="0" applyFont="1" applyBorder="1" applyAlignment="1">
      <alignment horizontal="left" vertical="center" wrapText="1"/>
    </xf>
    <xf numFmtId="0" fontId="4" fillId="0" borderId="13" xfId="0" applyFont="1" applyBorder="1" applyAlignment="1">
      <alignment horizontal="left" vertical="center" wrapText="1"/>
    </xf>
    <xf numFmtId="0" fontId="8" fillId="0" borderId="9" xfId="1" applyNumberFormat="1" applyFont="1" applyBorder="1" applyAlignment="1">
      <alignment horizontal="center" vertical="center" wrapText="1"/>
    </xf>
    <xf numFmtId="0" fontId="8" fillId="0" borderId="16" xfId="1" applyNumberFormat="1" applyFont="1" applyBorder="1" applyAlignment="1">
      <alignment horizontal="center" vertical="center" wrapText="1"/>
    </xf>
    <xf numFmtId="0" fontId="8" fillId="0" borderId="13" xfId="1" applyNumberFormat="1" applyFont="1" applyBorder="1" applyAlignment="1">
      <alignment horizontal="center" vertical="center" wrapText="1"/>
    </xf>
    <xf numFmtId="0" fontId="4" fillId="0" borderId="31" xfId="0" applyFont="1" applyBorder="1" applyAlignment="1">
      <alignment horizontal="center" vertical="center" wrapText="1"/>
    </xf>
    <xf numFmtId="0" fontId="4" fillId="0" borderId="24" xfId="0" applyFont="1" applyBorder="1" applyAlignment="1">
      <alignment horizontal="center" vertical="center" wrapText="1"/>
    </xf>
    <xf numFmtId="0" fontId="4" fillId="0" borderId="32" xfId="0" applyFont="1" applyBorder="1" applyAlignment="1">
      <alignment horizontal="center" vertical="center" wrapText="1"/>
    </xf>
    <xf numFmtId="0" fontId="4" fillId="0" borderId="23" xfId="0" applyFont="1" applyBorder="1" applyAlignment="1">
      <alignment horizontal="center" vertical="center" wrapText="1"/>
    </xf>
    <xf numFmtId="0" fontId="4" fillId="0" borderId="25" xfId="0" applyFont="1" applyBorder="1" applyAlignment="1">
      <alignment horizontal="center" vertical="center" wrapText="1"/>
    </xf>
    <xf numFmtId="0" fontId="4" fillId="0" borderId="26" xfId="0" applyFont="1" applyBorder="1" applyAlignment="1">
      <alignment horizontal="center" vertical="center" wrapText="1"/>
    </xf>
    <xf numFmtId="0" fontId="8" fillId="0" borderId="9" xfId="2" applyNumberFormat="1" applyFont="1" applyFill="1" applyBorder="1" applyAlignment="1">
      <alignment horizontal="center" vertical="center" wrapText="1"/>
    </xf>
    <xf numFmtId="0" fontId="8" fillId="0" borderId="16" xfId="2" applyNumberFormat="1" applyFont="1" applyFill="1" applyBorder="1" applyAlignment="1">
      <alignment horizontal="center" vertical="center" wrapText="1"/>
    </xf>
    <xf numFmtId="0" fontId="8" fillId="0" borderId="13" xfId="2" applyNumberFormat="1" applyFont="1" applyFill="1" applyBorder="1" applyAlignment="1">
      <alignment horizontal="center" vertical="center" wrapText="1"/>
    </xf>
    <xf numFmtId="0" fontId="4" fillId="0" borderId="9" xfId="0" applyFont="1" applyBorder="1" applyAlignment="1">
      <alignment vertical="center" wrapText="1"/>
    </xf>
    <xf numFmtId="0" fontId="4" fillId="0" borderId="16" xfId="0" applyFont="1" applyBorder="1" applyAlignment="1">
      <alignment vertical="center" wrapText="1"/>
    </xf>
    <xf numFmtId="0" fontId="4" fillId="0" borderId="13" xfId="0" applyFont="1" applyBorder="1" applyAlignment="1">
      <alignment vertical="center" wrapText="1"/>
    </xf>
    <xf numFmtId="1" fontId="4" fillId="0" borderId="24" xfId="0" applyNumberFormat="1" applyFont="1" applyBorder="1" applyAlignment="1">
      <alignment horizontal="center" vertical="center" wrapText="1"/>
    </xf>
    <xf numFmtId="0" fontId="4" fillId="0" borderId="34" xfId="0" applyFont="1" applyBorder="1" applyAlignment="1">
      <alignment horizontal="left" vertical="center" wrapText="1"/>
    </xf>
    <xf numFmtId="0" fontId="4" fillId="0" borderId="35" xfId="0" applyFont="1" applyBorder="1" applyAlignment="1">
      <alignment horizontal="left" vertical="center" wrapText="1"/>
    </xf>
    <xf numFmtId="0" fontId="8" fillId="0" borderId="9" xfId="2" applyNumberFormat="1" applyFont="1" applyFill="1" applyBorder="1" applyAlignment="1">
      <alignment horizontal="left" vertical="center" wrapText="1"/>
    </xf>
    <xf numFmtId="0" fontId="8" fillId="0" borderId="16" xfId="2" applyNumberFormat="1" applyFont="1" applyFill="1" applyBorder="1" applyAlignment="1">
      <alignment horizontal="left" vertical="center" wrapText="1"/>
    </xf>
    <xf numFmtId="0" fontId="8" fillId="0" borderId="13" xfId="2" applyNumberFormat="1" applyFont="1" applyFill="1" applyBorder="1" applyAlignment="1">
      <alignment horizontal="left" vertical="center" wrapText="1"/>
    </xf>
    <xf numFmtId="0" fontId="4" fillId="0" borderId="3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1" fontId="4" fillId="0" borderId="16" xfId="0" applyNumberFormat="1" applyFont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3" fillId="0" borderId="0" xfId="0" applyFont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</cellXfs>
  <cellStyles count="4">
    <cellStyle name="Comma" xfId="1" builtinId="3"/>
    <cellStyle name="Currency" xfId="2" builtinId="4"/>
    <cellStyle name="Normal" xfId="0" builtinId="0"/>
    <cellStyle name="Percent" xfId="3" builtinId="5"/>
  </cellStyles>
  <dxfs count="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jpe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11206</xdr:colOff>
      <xdr:row>40</xdr:row>
      <xdr:rowOff>26910</xdr:rowOff>
    </xdr:from>
    <xdr:to>
      <xdr:col>11</xdr:col>
      <xdr:colOff>2420471</xdr:colOff>
      <xdr:row>40</xdr:row>
      <xdr:rowOff>712693</xdr:rowOff>
    </xdr:to>
    <xdr:pic>
      <xdr:nvPicPr>
        <xdr:cNvPr id="2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t="34380" b="28116"/>
        <a:stretch>
          <a:fillRect/>
        </a:stretch>
      </xdr:blipFill>
      <xdr:spPr bwMode="auto">
        <a:xfrm>
          <a:off x="8499886" y="16882350"/>
          <a:ext cx="2409265" cy="68578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41</xdr:row>
      <xdr:rowOff>22407</xdr:rowOff>
    </xdr:from>
    <xdr:to>
      <xdr:col>11</xdr:col>
      <xdr:colOff>2431677</xdr:colOff>
      <xdr:row>41</xdr:row>
      <xdr:rowOff>741269</xdr:rowOff>
    </xdr:to>
    <xdr:pic>
      <xdr:nvPicPr>
        <xdr:cNvPr id="3" name="Picture 6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t="29170" b="27596"/>
        <a:stretch>
          <a:fillRect/>
        </a:stretch>
      </xdr:blipFill>
      <xdr:spPr bwMode="auto">
        <a:xfrm>
          <a:off x="8499886" y="17639847"/>
          <a:ext cx="2420471" cy="718862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32</xdr:row>
      <xdr:rowOff>0</xdr:rowOff>
    </xdr:from>
    <xdr:to>
      <xdr:col>11</xdr:col>
      <xdr:colOff>1697131</xdr:colOff>
      <xdr:row>32</xdr:row>
      <xdr:rowOff>742950</xdr:rowOff>
    </xdr:to>
    <xdr:pic>
      <xdr:nvPicPr>
        <xdr:cNvPr id="4" name="Picture 25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t="13249" b="53648"/>
        <a:stretch>
          <a:fillRect/>
        </a:stretch>
      </xdr:blipFill>
      <xdr:spPr bwMode="auto">
        <a:xfrm>
          <a:off x="8499886" y="13136880"/>
          <a:ext cx="1685925" cy="7429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11207</xdr:colOff>
      <xdr:row>33</xdr:row>
      <xdr:rowOff>8839</xdr:rowOff>
    </xdr:from>
    <xdr:to>
      <xdr:col>11</xdr:col>
      <xdr:colOff>1322294</xdr:colOff>
      <xdr:row>33</xdr:row>
      <xdr:rowOff>744739</xdr:rowOff>
    </xdr:to>
    <xdr:pic>
      <xdr:nvPicPr>
        <xdr:cNvPr id="5" name="Picture 2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t="46869" b="5899"/>
        <a:stretch>
          <a:fillRect/>
        </a:stretch>
      </xdr:blipFill>
      <xdr:spPr bwMode="auto">
        <a:xfrm>
          <a:off x="8499887" y="13907719"/>
          <a:ext cx="1311087" cy="7359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29</xdr:row>
      <xdr:rowOff>17208</xdr:rowOff>
    </xdr:from>
    <xdr:to>
      <xdr:col>11</xdr:col>
      <xdr:colOff>2469879</xdr:colOff>
      <xdr:row>31</xdr:row>
      <xdr:rowOff>150667</xdr:rowOff>
    </xdr:to>
    <xdr:pic>
      <xdr:nvPicPr>
        <xdr:cNvPr id="6" name="Picture 1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t="29691" b="28638"/>
        <a:stretch>
          <a:fillRect/>
        </a:stretch>
      </xdr:blipFill>
      <xdr:spPr bwMode="auto">
        <a:xfrm>
          <a:off x="8499886" y="12239688"/>
          <a:ext cx="2458673" cy="743059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11205</xdr:colOff>
      <xdr:row>53</xdr:row>
      <xdr:rowOff>11205</xdr:rowOff>
    </xdr:from>
    <xdr:to>
      <xdr:col>11</xdr:col>
      <xdr:colOff>1402772</xdr:colOff>
      <xdr:row>55</xdr:row>
      <xdr:rowOff>345320</xdr:rowOff>
    </xdr:to>
    <xdr:pic>
      <xdr:nvPicPr>
        <xdr:cNvPr id="7" name="Picture 22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t="23936" b="17554"/>
        <a:stretch>
          <a:fillRect/>
        </a:stretch>
      </xdr:blipFill>
      <xdr:spPr bwMode="auto">
        <a:xfrm>
          <a:off x="8499885" y="21972045"/>
          <a:ext cx="1391567" cy="109611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0</xdr:colOff>
      <xdr:row>34</xdr:row>
      <xdr:rowOff>0</xdr:rowOff>
    </xdr:from>
    <xdr:to>
      <xdr:col>11</xdr:col>
      <xdr:colOff>1046638</xdr:colOff>
      <xdr:row>36</xdr:row>
      <xdr:rowOff>340176</xdr:rowOff>
    </xdr:to>
    <xdr:pic>
      <xdr:nvPicPr>
        <xdr:cNvPr id="8" name="Picture 24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t="9235" b="17249"/>
        <a:stretch>
          <a:fillRect/>
        </a:stretch>
      </xdr:blipFill>
      <xdr:spPr bwMode="auto">
        <a:xfrm>
          <a:off x="8488680" y="14660880"/>
          <a:ext cx="1046638" cy="1041216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11207</xdr:colOff>
      <xdr:row>37</xdr:row>
      <xdr:rowOff>15250</xdr:rowOff>
    </xdr:from>
    <xdr:to>
      <xdr:col>11</xdr:col>
      <xdr:colOff>2451653</xdr:colOff>
      <xdr:row>39</xdr:row>
      <xdr:rowOff>93889</xdr:rowOff>
    </xdr:to>
    <xdr:pic>
      <xdr:nvPicPr>
        <xdr:cNvPr id="9" name="Picture 5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t="25003" b="28638"/>
        <a:stretch>
          <a:fillRect/>
        </a:stretch>
      </xdr:blipFill>
      <xdr:spPr bwMode="auto">
        <a:xfrm>
          <a:off x="8499887" y="15727690"/>
          <a:ext cx="2440446" cy="840639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1078006</xdr:colOff>
      <xdr:row>46</xdr:row>
      <xdr:rowOff>9525</xdr:rowOff>
    </xdr:from>
    <xdr:to>
      <xdr:col>13</xdr:col>
      <xdr:colOff>16271</xdr:colOff>
      <xdr:row>49</xdr:row>
      <xdr:rowOff>57151</xdr:rowOff>
    </xdr:to>
    <xdr:pic>
      <xdr:nvPicPr>
        <xdr:cNvPr id="10" name="Picture 2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b="15152"/>
        <a:stretch>
          <a:fillRect/>
        </a:stretch>
      </xdr:blipFill>
      <xdr:spPr bwMode="auto">
        <a:xfrm>
          <a:off x="9566686" y="19608165"/>
          <a:ext cx="1506205" cy="962026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27</xdr:row>
      <xdr:rowOff>11206</xdr:rowOff>
    </xdr:from>
    <xdr:to>
      <xdr:col>11</xdr:col>
      <xdr:colOff>1261363</xdr:colOff>
      <xdr:row>29</xdr:row>
      <xdr:rowOff>209191</xdr:rowOff>
    </xdr:to>
    <xdr:pic>
      <xdr:nvPicPr>
        <xdr:cNvPr id="11" name="Picture 21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l="19888" t="18468" r="14761" b="15709"/>
        <a:stretch>
          <a:fillRect/>
        </a:stretch>
      </xdr:blipFill>
      <xdr:spPr bwMode="auto">
        <a:xfrm>
          <a:off x="8499886" y="11486926"/>
          <a:ext cx="1250157" cy="94474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23</xdr:row>
      <xdr:rowOff>14762</xdr:rowOff>
    </xdr:from>
    <xdr:to>
      <xdr:col>11</xdr:col>
      <xdr:colOff>2431677</xdr:colOff>
      <xdr:row>23</xdr:row>
      <xdr:rowOff>763679</xdr:rowOff>
    </xdr:to>
    <xdr:pic>
      <xdr:nvPicPr>
        <xdr:cNvPr id="12" name="Picture 19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 t="27464" b="31335"/>
        <a:stretch>
          <a:fillRect/>
        </a:stretch>
      </xdr:blipFill>
      <xdr:spPr bwMode="auto">
        <a:xfrm>
          <a:off x="8499886" y="9059702"/>
          <a:ext cx="2420471" cy="748917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22</xdr:row>
      <xdr:rowOff>11206</xdr:rowOff>
    </xdr:from>
    <xdr:to>
      <xdr:col>11</xdr:col>
      <xdr:colOff>2216524</xdr:colOff>
      <xdr:row>22</xdr:row>
      <xdr:rowOff>956422</xdr:rowOff>
    </xdr:to>
    <xdr:pic>
      <xdr:nvPicPr>
        <xdr:cNvPr id="13" name="Picture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 t="26045" b="16656"/>
        <a:stretch>
          <a:fillRect/>
        </a:stretch>
      </xdr:blipFill>
      <xdr:spPr bwMode="auto">
        <a:xfrm>
          <a:off x="8499886" y="8088406"/>
          <a:ext cx="2205318" cy="945216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26</xdr:row>
      <xdr:rowOff>13200</xdr:rowOff>
    </xdr:from>
    <xdr:to>
      <xdr:col>11</xdr:col>
      <xdr:colOff>2471698</xdr:colOff>
      <xdr:row>26</xdr:row>
      <xdr:rowOff>616323</xdr:rowOff>
    </xdr:to>
    <xdr:pic>
      <xdr:nvPicPr>
        <xdr:cNvPr id="14" name="Picture 18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 t="38362" b="28889"/>
        <a:stretch>
          <a:fillRect/>
        </a:stretch>
      </xdr:blipFill>
      <xdr:spPr bwMode="auto">
        <a:xfrm>
          <a:off x="8499886" y="10856460"/>
          <a:ext cx="2460492" cy="60312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12</xdr:row>
      <xdr:rowOff>21772</xdr:rowOff>
    </xdr:from>
    <xdr:to>
      <xdr:col>11</xdr:col>
      <xdr:colOff>2519059</xdr:colOff>
      <xdr:row>16</xdr:row>
      <xdr:rowOff>272142</xdr:rowOff>
    </xdr:to>
    <xdr:pic>
      <xdr:nvPicPr>
        <xdr:cNvPr id="15" name="Picture 9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 l="14845" t="14064" b="21344"/>
        <a:stretch>
          <a:fillRect/>
        </a:stretch>
      </xdr:blipFill>
      <xdr:spPr bwMode="auto">
        <a:xfrm>
          <a:off x="8499886" y="4639492"/>
          <a:ext cx="2507853" cy="146957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11206</xdr:colOff>
      <xdr:row>50</xdr:row>
      <xdr:rowOff>11206</xdr:rowOff>
    </xdr:from>
    <xdr:to>
      <xdr:col>11</xdr:col>
      <xdr:colOff>1401662</xdr:colOff>
      <xdr:row>52</xdr:row>
      <xdr:rowOff>346363</xdr:rowOff>
    </xdr:to>
    <xdr:pic>
      <xdr:nvPicPr>
        <xdr:cNvPr id="16" name="Picture 22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t="23936" b="17554"/>
        <a:stretch>
          <a:fillRect/>
        </a:stretch>
      </xdr:blipFill>
      <xdr:spPr bwMode="auto">
        <a:xfrm>
          <a:off x="8499886" y="20829046"/>
          <a:ext cx="1390456" cy="1097157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0</xdr:colOff>
      <xdr:row>59</xdr:row>
      <xdr:rowOff>11206</xdr:rowOff>
    </xdr:from>
    <xdr:to>
      <xdr:col>11</xdr:col>
      <xdr:colOff>1251857</xdr:colOff>
      <xdr:row>61</xdr:row>
      <xdr:rowOff>390770</xdr:rowOff>
    </xdr:to>
    <xdr:pic>
      <xdr:nvPicPr>
        <xdr:cNvPr id="17" name="Picture 1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8488680" y="25987786"/>
          <a:ext cx="1251857" cy="118728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71</xdr:row>
      <xdr:rowOff>11206</xdr:rowOff>
    </xdr:from>
    <xdr:to>
      <xdr:col>11</xdr:col>
      <xdr:colOff>2295524</xdr:colOff>
      <xdr:row>75</xdr:row>
      <xdr:rowOff>323147</xdr:rowOff>
    </xdr:to>
    <xdr:pic>
      <xdr:nvPicPr>
        <xdr:cNvPr id="18" name="Picture 1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 rot="5400000">
          <a:off x="8779431" y="30543355"/>
          <a:ext cx="1714021" cy="22955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57</xdr:row>
      <xdr:rowOff>11206</xdr:rowOff>
    </xdr:from>
    <xdr:to>
      <xdr:col>11</xdr:col>
      <xdr:colOff>2078182</xdr:colOff>
      <xdr:row>57</xdr:row>
      <xdr:rowOff>964188</xdr:rowOff>
    </xdr:to>
    <xdr:pic>
      <xdr:nvPicPr>
        <xdr:cNvPr id="19" name="Picture 1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8488680" y="23976106"/>
          <a:ext cx="2078182" cy="9529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58</xdr:row>
      <xdr:rowOff>0</xdr:rowOff>
    </xdr:from>
    <xdr:to>
      <xdr:col>11</xdr:col>
      <xdr:colOff>2216727</xdr:colOff>
      <xdr:row>58</xdr:row>
      <xdr:rowOff>995320</xdr:rowOff>
    </xdr:to>
    <xdr:pic>
      <xdr:nvPicPr>
        <xdr:cNvPr id="20" name="Picture 1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8488680" y="24970740"/>
          <a:ext cx="2216727" cy="995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17318</xdr:colOff>
      <xdr:row>24</xdr:row>
      <xdr:rowOff>17318</xdr:rowOff>
    </xdr:from>
    <xdr:to>
      <xdr:col>11</xdr:col>
      <xdr:colOff>2404171</xdr:colOff>
      <xdr:row>24</xdr:row>
      <xdr:rowOff>554679</xdr:rowOff>
    </xdr:to>
    <xdr:pic>
      <xdr:nvPicPr>
        <xdr:cNvPr id="21" name="Picture 17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 t="39587" b="30200"/>
        <a:stretch>
          <a:fillRect/>
        </a:stretch>
      </xdr:blipFill>
      <xdr:spPr bwMode="auto">
        <a:xfrm>
          <a:off x="8505998" y="9847118"/>
          <a:ext cx="2386853" cy="537361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0</xdr:colOff>
      <xdr:row>32</xdr:row>
      <xdr:rowOff>9526</xdr:rowOff>
    </xdr:from>
    <xdr:to>
      <xdr:col>7</xdr:col>
      <xdr:colOff>68654</xdr:colOff>
      <xdr:row>32</xdr:row>
      <xdr:rowOff>750777</xdr:rowOff>
    </xdr:to>
    <xdr:pic>
      <xdr:nvPicPr>
        <xdr:cNvPr id="22" name="Picture 2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5334000" y="13146406"/>
          <a:ext cx="2019374" cy="741251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33</xdr:row>
      <xdr:rowOff>9526</xdr:rowOff>
    </xdr:from>
    <xdr:to>
      <xdr:col>6</xdr:col>
      <xdr:colOff>681717</xdr:colOff>
      <xdr:row>33</xdr:row>
      <xdr:rowOff>719256</xdr:rowOff>
    </xdr:to>
    <xdr:pic>
      <xdr:nvPicPr>
        <xdr:cNvPr id="23" name="Picture 4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5334000" y="13908406"/>
          <a:ext cx="1778997" cy="709730"/>
        </a:xfrm>
        <a:prstGeom prst="rect">
          <a:avLst/>
        </a:prstGeom>
        <a:noFill/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11</xdr:col>
      <xdr:colOff>0</xdr:colOff>
      <xdr:row>63</xdr:row>
      <xdr:rowOff>1</xdr:rowOff>
    </xdr:from>
    <xdr:to>
      <xdr:col>13</xdr:col>
      <xdr:colOff>13866</xdr:colOff>
      <xdr:row>65</xdr:row>
      <xdr:rowOff>1</xdr:rowOff>
    </xdr:to>
    <xdr:pic>
      <xdr:nvPicPr>
        <xdr:cNvPr id="24" name="Picture 2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8488680" y="27592021"/>
          <a:ext cx="2581806" cy="807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56</xdr:row>
      <xdr:rowOff>0</xdr:rowOff>
    </xdr:from>
    <xdr:to>
      <xdr:col>11</xdr:col>
      <xdr:colOff>2459182</xdr:colOff>
      <xdr:row>57</xdr:row>
      <xdr:rowOff>475</xdr:rowOff>
    </xdr:to>
    <xdr:pic>
      <xdr:nvPicPr>
        <xdr:cNvPr id="25" name="Picture 1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8488680" y="23103840"/>
          <a:ext cx="2459182" cy="861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67</xdr:row>
      <xdr:rowOff>0</xdr:rowOff>
    </xdr:from>
    <xdr:to>
      <xdr:col>13</xdr:col>
      <xdr:colOff>13866</xdr:colOff>
      <xdr:row>69</xdr:row>
      <xdr:rowOff>0</xdr:rowOff>
    </xdr:to>
    <xdr:pic>
      <xdr:nvPicPr>
        <xdr:cNvPr id="26" name="Picture 2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 rot="10800000">
          <a:off x="8488680" y="29207460"/>
          <a:ext cx="2581806" cy="807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6</xdr:col>
      <xdr:colOff>260818</xdr:colOff>
      <xdr:row>52</xdr:row>
      <xdr:rowOff>247524</xdr:rowOff>
    </xdr:to>
    <xdr:pic>
      <xdr:nvPicPr>
        <xdr:cNvPr id="27" name="Picture 1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5334000" y="20817840"/>
          <a:ext cx="1358098" cy="1009524"/>
        </a:xfrm>
        <a:prstGeom prst="rect">
          <a:avLst/>
        </a:prstGeom>
        <a:noFill/>
        <a:ln w="1">
          <a:solidFill>
            <a:sysClr val="windowText" lastClr="00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1504950</xdr:colOff>
      <xdr:row>50</xdr:row>
      <xdr:rowOff>104776</xdr:rowOff>
    </xdr:from>
    <xdr:to>
      <xdr:col>11</xdr:col>
      <xdr:colOff>2335426</xdr:colOff>
      <xdr:row>52</xdr:row>
      <xdr:rowOff>344681</xdr:rowOff>
    </xdr:to>
    <xdr:pic>
      <xdr:nvPicPr>
        <xdr:cNvPr id="28" name="Picture 2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9993630" y="20922616"/>
          <a:ext cx="830476" cy="1001905"/>
        </a:xfrm>
        <a:prstGeom prst="rect">
          <a:avLst/>
        </a:prstGeom>
        <a:noFill/>
        <a:ln w="1">
          <a:solidFill>
            <a:sysClr val="windowText" lastClr="00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1211035</xdr:colOff>
      <xdr:row>42</xdr:row>
      <xdr:rowOff>27214</xdr:rowOff>
    </xdr:from>
    <xdr:to>
      <xdr:col>11</xdr:col>
      <xdr:colOff>2326821</xdr:colOff>
      <xdr:row>45</xdr:row>
      <xdr:rowOff>292963</xdr:rowOff>
    </xdr:to>
    <xdr:pic>
      <xdr:nvPicPr>
        <xdr:cNvPr id="29" name="Picture 28" descr="WhatsApp Image 2022-11-24 at 3.41.11 PM.jpe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9699715" y="18406654"/>
          <a:ext cx="1115786" cy="118014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42</xdr:row>
      <xdr:rowOff>19050</xdr:rowOff>
    </xdr:from>
    <xdr:to>
      <xdr:col>11</xdr:col>
      <xdr:colOff>1135800</xdr:colOff>
      <xdr:row>45</xdr:row>
      <xdr:rowOff>291194</xdr:rowOff>
    </xdr:to>
    <xdr:pic>
      <xdr:nvPicPr>
        <xdr:cNvPr id="30" name="Picture 2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8507730" y="18398490"/>
          <a:ext cx="1116750" cy="118654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10884</xdr:colOff>
      <xdr:row>46</xdr:row>
      <xdr:rowOff>9525</xdr:rowOff>
    </xdr:from>
    <xdr:to>
      <xdr:col>11</xdr:col>
      <xdr:colOff>1083127</xdr:colOff>
      <xdr:row>49</xdr:row>
      <xdr:rowOff>287956</xdr:rowOff>
    </xdr:to>
    <xdr:pic>
      <xdr:nvPicPr>
        <xdr:cNvPr id="31" name="Picture 30" descr="WhatsApp Image 2022-10-28 at 11.27.17 AM.jpe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8499564" y="19608165"/>
          <a:ext cx="1072243" cy="119283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37</xdr:row>
      <xdr:rowOff>27215</xdr:rowOff>
    </xdr:from>
    <xdr:to>
      <xdr:col>6</xdr:col>
      <xdr:colOff>669957</xdr:colOff>
      <xdr:row>40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15739655"/>
          <a:ext cx="1767237" cy="1115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71</xdr:row>
      <xdr:rowOff>27215</xdr:rowOff>
    </xdr:from>
    <xdr:to>
      <xdr:col>6</xdr:col>
      <xdr:colOff>789804</xdr:colOff>
      <xdr:row>75</xdr:row>
      <xdr:rowOff>312965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34000" y="30850115"/>
          <a:ext cx="1887084" cy="16878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AC76"/>
  <sheetViews>
    <sheetView tabSelected="1" view="pageBreakPreview" zoomScale="40" zoomScaleSheetLayoutView="40" workbookViewId="0">
      <pane xSplit="3" ySplit="3" topLeftCell="D4" activePane="bottomRight" state="frozen"/>
      <selection pane="topRight" activeCell="D1" sqref="D1"/>
      <selection pane="bottomLeft" activeCell="A4" sqref="A4"/>
      <selection pane="bottomRight" activeCell="A2" sqref="A2:R26"/>
    </sheetView>
  </sheetViews>
  <sheetFormatPr defaultRowHeight="15" x14ac:dyDescent="0.25"/>
  <cols>
    <col min="1" max="1" width="6.42578125" style="145" bestFit="1" customWidth="1"/>
    <col min="2" max="2" width="16.42578125" style="146" customWidth="1"/>
    <col min="3" max="3" width="18.85546875" customWidth="1"/>
    <col min="4" max="4" width="12.28515625" style="145" bestFit="1" customWidth="1"/>
    <col min="5" max="5" width="23.7109375" style="145" customWidth="1"/>
    <col min="6" max="6" width="16" style="145" customWidth="1"/>
    <col min="7" max="7" width="12.42578125" style="145" customWidth="1"/>
    <col min="8" max="8" width="7.5703125" style="145" customWidth="1"/>
    <col min="9" max="9" width="13.42578125" style="145" hidden="1" customWidth="1"/>
    <col min="10" max="10" width="10" style="145" hidden="1" customWidth="1"/>
    <col min="11" max="11" width="10" style="145" customWidth="1"/>
    <col min="12" max="12" width="37.42578125" style="145" customWidth="1"/>
    <col min="13" max="13" width="14.7109375" style="147" hidden="1" customWidth="1"/>
    <col min="14" max="14" width="15.5703125" customWidth="1"/>
    <col min="15" max="15" width="21.42578125" customWidth="1"/>
    <col min="16" max="16" width="16.85546875" customWidth="1"/>
    <col min="17" max="17" width="16" customWidth="1"/>
    <col min="18" max="18" width="17.5703125" customWidth="1"/>
  </cols>
  <sheetData>
    <row r="1" spans="1:29" ht="31.5" x14ac:dyDescent="0.5">
      <c r="A1" s="187" t="s">
        <v>0</v>
      </c>
      <c r="B1" s="187"/>
      <c r="C1" s="187"/>
      <c r="D1" s="187"/>
      <c r="E1" s="187"/>
      <c r="F1" s="187"/>
      <c r="G1" s="187"/>
      <c r="H1" s="187"/>
      <c r="I1" s="187"/>
      <c r="J1" s="187"/>
      <c r="K1" s="187"/>
      <c r="L1" s="187"/>
      <c r="M1" s="187"/>
      <c r="N1" s="187"/>
      <c r="O1" s="187"/>
      <c r="P1" s="187"/>
      <c r="Q1" s="187"/>
      <c r="R1" s="187"/>
    </row>
    <row r="2" spans="1:29" ht="42" customHeight="1" x14ac:dyDescent="0.4">
      <c r="A2" s="1"/>
      <c r="B2" s="2"/>
      <c r="C2" s="3"/>
      <c r="D2" s="1"/>
      <c r="E2" s="1"/>
      <c r="F2" s="188" t="s">
        <v>1</v>
      </c>
      <c r="G2" s="188"/>
      <c r="H2" s="188"/>
      <c r="I2" s="1"/>
      <c r="J2" s="1"/>
      <c r="K2" s="1"/>
      <c r="L2" s="1"/>
      <c r="M2" s="4"/>
      <c r="N2" s="189" t="s">
        <v>2</v>
      </c>
      <c r="O2" s="190"/>
      <c r="P2" s="190"/>
      <c r="Q2" s="190"/>
      <c r="R2" s="191"/>
      <c r="S2" s="188"/>
      <c r="T2" s="188"/>
      <c r="U2" s="188"/>
      <c r="V2" s="188"/>
      <c r="W2" s="188"/>
      <c r="X2" s="188"/>
      <c r="Y2" s="188"/>
      <c r="Z2" s="188"/>
      <c r="AA2" s="188"/>
      <c r="AB2" s="188"/>
      <c r="AC2" s="188"/>
    </row>
    <row r="3" spans="1:29" s="7" customFormat="1" ht="65.25" customHeight="1" thickBot="1" x14ac:dyDescent="0.3">
      <c r="A3" s="5" t="s">
        <v>3</v>
      </c>
      <c r="B3" s="5" t="s">
        <v>4</v>
      </c>
      <c r="C3" s="5" t="s">
        <v>5</v>
      </c>
      <c r="D3" s="5" t="s">
        <v>6</v>
      </c>
      <c r="E3" s="5" t="s">
        <v>7</v>
      </c>
      <c r="F3" s="5" t="s">
        <v>8</v>
      </c>
      <c r="G3" s="5" t="s">
        <v>9</v>
      </c>
      <c r="H3" s="5" t="s">
        <v>10</v>
      </c>
      <c r="I3" s="5" t="s">
        <v>11</v>
      </c>
      <c r="J3" s="5" t="s">
        <v>12</v>
      </c>
      <c r="K3" s="5" t="s">
        <v>13</v>
      </c>
      <c r="L3" s="5" t="s">
        <v>14</v>
      </c>
      <c r="M3" s="6" t="s">
        <v>15</v>
      </c>
      <c r="N3" s="5" t="s">
        <v>16</v>
      </c>
      <c r="O3" s="5" t="s">
        <v>17</v>
      </c>
      <c r="P3" s="5" t="s">
        <v>18</v>
      </c>
      <c r="Q3" s="5" t="s">
        <v>19</v>
      </c>
      <c r="R3" s="5" t="s">
        <v>20</v>
      </c>
      <c r="S3" s="188" t="s">
        <v>21</v>
      </c>
      <c r="T3" s="188"/>
      <c r="U3" s="188"/>
      <c r="V3" s="188"/>
      <c r="W3" s="188"/>
      <c r="X3" s="188"/>
      <c r="Y3" s="188"/>
      <c r="Z3" s="188"/>
      <c r="AA3" s="188"/>
      <c r="AB3" s="188"/>
      <c r="AC3" s="188"/>
    </row>
    <row r="4" spans="1:29" s="7" customFormat="1" ht="28.9" customHeight="1" x14ac:dyDescent="0.25">
      <c r="A4" s="150">
        <v>1</v>
      </c>
      <c r="B4" s="153" t="s">
        <v>22</v>
      </c>
      <c r="C4" s="153" t="s">
        <v>23</v>
      </c>
      <c r="D4" s="153" t="s">
        <v>24</v>
      </c>
      <c r="E4" s="9" t="s">
        <v>25</v>
      </c>
      <c r="F4" s="9">
        <v>170</v>
      </c>
      <c r="G4" s="9">
        <v>760</v>
      </c>
      <c r="H4" s="9">
        <v>2.5</v>
      </c>
      <c r="I4" s="9"/>
      <c r="J4" s="9"/>
      <c r="K4" s="9">
        <v>1</v>
      </c>
      <c r="L4" s="9"/>
      <c r="M4" s="10"/>
      <c r="N4" s="11">
        <f>+F4*G4*H4*0.00000785</f>
        <v>2.5355499999999997</v>
      </c>
      <c r="O4" s="12">
        <f>+R4/P4</f>
        <v>0.91144853533996228</v>
      </c>
      <c r="P4" s="11">
        <f>1220*2440*H4*0.00000785</f>
        <v>58.419699999999999</v>
      </c>
      <c r="Q4" s="11">
        <v>21</v>
      </c>
      <c r="R4" s="13">
        <f>+Q4*N4</f>
        <v>53.246549999999992</v>
      </c>
      <c r="S4" s="186" t="s">
        <v>26</v>
      </c>
      <c r="T4" s="186" t="s">
        <v>27</v>
      </c>
      <c r="U4" s="186" t="s">
        <v>28</v>
      </c>
      <c r="V4" s="186" t="s">
        <v>29</v>
      </c>
      <c r="W4" s="186" t="s">
        <v>30</v>
      </c>
      <c r="X4" s="186" t="s">
        <v>31</v>
      </c>
      <c r="Y4" s="186" t="s">
        <v>32</v>
      </c>
      <c r="Z4" s="186"/>
      <c r="AA4" s="186"/>
      <c r="AB4" s="186"/>
      <c r="AC4" s="186"/>
    </row>
    <row r="5" spans="1:29" s="7" customFormat="1" ht="28.9" customHeight="1" thickBot="1" x14ac:dyDescent="0.3">
      <c r="A5" s="152"/>
      <c r="B5" s="155"/>
      <c r="C5" s="155"/>
      <c r="D5" s="155"/>
      <c r="E5" s="15" t="s">
        <v>33</v>
      </c>
      <c r="F5" s="15"/>
      <c r="G5" s="15" t="s">
        <v>34</v>
      </c>
      <c r="H5" s="15">
        <v>3</v>
      </c>
      <c r="I5" s="15"/>
      <c r="J5" s="15"/>
      <c r="K5" s="15">
        <v>1</v>
      </c>
      <c r="L5" s="15"/>
      <c r="M5" s="16"/>
      <c r="N5" s="17"/>
      <c r="O5" s="17"/>
      <c r="P5" s="17"/>
      <c r="Q5" s="17"/>
      <c r="R5" s="18"/>
      <c r="S5" s="186"/>
      <c r="T5" s="186"/>
      <c r="U5" s="186"/>
      <c r="V5" s="186"/>
      <c r="W5" s="186"/>
      <c r="X5" s="186"/>
      <c r="Y5" s="186"/>
      <c r="Z5" s="186"/>
      <c r="AA5" s="186"/>
      <c r="AB5" s="186"/>
      <c r="AC5" s="186"/>
    </row>
    <row r="6" spans="1:29" s="7" customFormat="1" ht="24" customHeight="1" x14ac:dyDescent="0.25">
      <c r="A6" s="154">
        <v>2</v>
      </c>
      <c r="B6" s="154" t="s">
        <v>35</v>
      </c>
      <c r="C6" s="154" t="s">
        <v>36</v>
      </c>
      <c r="D6" s="154" t="s">
        <v>24</v>
      </c>
      <c r="E6" s="20" t="s">
        <v>25</v>
      </c>
      <c r="F6" s="21">
        <v>240</v>
      </c>
      <c r="G6" s="21">
        <v>1010</v>
      </c>
      <c r="H6" s="22">
        <v>2</v>
      </c>
      <c r="I6" s="21"/>
      <c r="J6" s="21"/>
      <c r="K6" s="21">
        <v>1</v>
      </c>
      <c r="L6" s="21"/>
      <c r="M6" s="23"/>
      <c r="N6" s="24">
        <f>+F6*G6*H6*0.00000785</f>
        <v>3.8056799999999997</v>
      </c>
      <c r="O6" s="25">
        <f>+R6/P6</f>
        <v>0.89572695511959144</v>
      </c>
      <c r="P6" s="24">
        <f>1220*2440*H6*0.00000785</f>
        <v>46.735759999999999</v>
      </c>
      <c r="Q6" s="24">
        <v>11</v>
      </c>
      <c r="R6" s="24">
        <f>+Q6*N6</f>
        <v>41.862479999999998</v>
      </c>
      <c r="S6" s="183" t="s">
        <v>26</v>
      </c>
      <c r="T6" s="183" t="s">
        <v>37</v>
      </c>
      <c r="U6" s="183" t="s">
        <v>38</v>
      </c>
      <c r="V6" s="183" t="s">
        <v>39</v>
      </c>
      <c r="W6" s="183" t="s">
        <v>40</v>
      </c>
      <c r="X6" s="183" t="s">
        <v>41</v>
      </c>
      <c r="Y6" s="183" t="s">
        <v>42</v>
      </c>
      <c r="Z6" s="183" t="s">
        <v>31</v>
      </c>
      <c r="AA6" s="183" t="s">
        <v>43</v>
      </c>
      <c r="AB6" s="183" t="s">
        <v>44</v>
      </c>
      <c r="AC6" s="183" t="s">
        <v>32</v>
      </c>
    </row>
    <row r="7" spans="1:29" s="7" customFormat="1" ht="24" customHeight="1" x14ac:dyDescent="0.25">
      <c r="A7" s="154"/>
      <c r="B7" s="154"/>
      <c r="C7" s="154"/>
      <c r="D7" s="154"/>
      <c r="E7" s="26" t="s">
        <v>45</v>
      </c>
      <c r="F7" s="27">
        <v>90</v>
      </c>
      <c r="G7" s="27">
        <v>90</v>
      </c>
      <c r="H7" s="28">
        <v>3</v>
      </c>
      <c r="I7" s="27"/>
      <c r="J7" s="27"/>
      <c r="K7" s="27">
        <v>2</v>
      </c>
      <c r="L7" s="27"/>
      <c r="M7" s="29"/>
      <c r="N7" s="30">
        <f>+F7*G7*H7*0.00000785</f>
        <v>0.19075499999999998</v>
      </c>
      <c r="O7" s="31">
        <f>+R7/P7</f>
        <v>0.95508599838753028</v>
      </c>
      <c r="P7" s="30">
        <f>1220*2440*H7*0.00000785</f>
        <v>70.103639999999999</v>
      </c>
      <c r="Q7" s="30">
        <v>351</v>
      </c>
      <c r="R7" s="30">
        <f>+Q7*N7</f>
        <v>66.955005</v>
      </c>
      <c r="S7" s="184"/>
      <c r="T7" s="184"/>
      <c r="U7" s="184"/>
      <c r="V7" s="184"/>
      <c r="W7" s="184"/>
      <c r="X7" s="184"/>
      <c r="Y7" s="184"/>
      <c r="Z7" s="184"/>
      <c r="AA7" s="184"/>
      <c r="AB7" s="184"/>
      <c r="AC7" s="184"/>
    </row>
    <row r="8" spans="1:29" s="7" customFormat="1" ht="24" customHeight="1" x14ac:dyDescent="0.25">
      <c r="A8" s="154"/>
      <c r="B8" s="154"/>
      <c r="C8" s="154"/>
      <c r="D8" s="154"/>
      <c r="E8" s="32" t="s">
        <v>46</v>
      </c>
      <c r="F8" s="5" t="s">
        <v>47</v>
      </c>
      <c r="G8" s="5" t="s">
        <v>48</v>
      </c>
      <c r="H8" s="33">
        <v>3</v>
      </c>
      <c r="I8" s="5"/>
      <c r="J8" s="5"/>
      <c r="K8" s="5">
        <v>2</v>
      </c>
      <c r="L8" s="5"/>
      <c r="M8" s="6"/>
      <c r="N8" s="34"/>
      <c r="O8" s="35"/>
      <c r="P8" s="34"/>
      <c r="Q8" s="34"/>
      <c r="R8" s="34"/>
      <c r="S8" s="184"/>
      <c r="T8" s="184"/>
      <c r="U8" s="184"/>
      <c r="V8" s="184"/>
      <c r="W8" s="184"/>
      <c r="X8" s="184"/>
      <c r="Y8" s="184"/>
      <c r="Z8" s="184"/>
      <c r="AA8" s="184"/>
      <c r="AB8" s="184"/>
      <c r="AC8" s="184"/>
    </row>
    <row r="9" spans="1:29" s="7" customFormat="1" ht="24" customHeight="1" thickBot="1" x14ac:dyDescent="0.3">
      <c r="A9" s="154"/>
      <c r="B9" s="154"/>
      <c r="C9" s="154"/>
      <c r="D9" s="154"/>
      <c r="E9" s="32" t="s">
        <v>49</v>
      </c>
      <c r="F9" s="5"/>
      <c r="G9" s="5"/>
      <c r="H9" s="33"/>
      <c r="I9" s="5"/>
      <c r="J9" s="5"/>
      <c r="K9" s="5"/>
      <c r="L9" s="5"/>
      <c r="M9" s="6"/>
      <c r="N9" s="36"/>
      <c r="O9" s="36"/>
      <c r="P9" s="36"/>
      <c r="Q9" s="36"/>
      <c r="R9" s="36"/>
      <c r="S9" s="185"/>
      <c r="T9" s="185"/>
      <c r="U9" s="185"/>
      <c r="V9" s="185"/>
      <c r="W9" s="185"/>
      <c r="X9" s="185"/>
      <c r="Y9" s="185"/>
      <c r="Z9" s="185"/>
      <c r="AA9" s="185"/>
      <c r="AB9" s="185"/>
      <c r="AC9" s="185"/>
    </row>
    <row r="10" spans="1:29" s="7" customFormat="1" ht="24" customHeight="1" x14ac:dyDescent="0.25">
      <c r="A10" s="150">
        <v>3</v>
      </c>
      <c r="B10" s="153" t="s">
        <v>50</v>
      </c>
      <c r="C10" s="153" t="s">
        <v>51</v>
      </c>
      <c r="D10" s="153" t="s">
        <v>24</v>
      </c>
      <c r="E10" s="37" t="s">
        <v>52</v>
      </c>
      <c r="F10" s="9">
        <v>29</v>
      </c>
      <c r="G10" s="9">
        <v>650</v>
      </c>
      <c r="H10" s="9">
        <v>1.2</v>
      </c>
      <c r="I10" s="9"/>
      <c r="J10" s="9"/>
      <c r="K10" s="9">
        <v>1</v>
      </c>
      <c r="L10" s="9"/>
      <c r="M10" s="10"/>
      <c r="N10" s="11">
        <f>+F10*G10*H10*0.00000785</f>
        <v>0.17756699999999997</v>
      </c>
      <c r="O10" s="12">
        <f>+R10/P10</f>
        <v>0.89918704649287828</v>
      </c>
      <c r="P10" s="11">
        <f>1220*2440*H10*0.00000785</f>
        <v>28.041455999999997</v>
      </c>
      <c r="Q10" s="11">
        <v>142</v>
      </c>
      <c r="R10" s="38">
        <f>+Q10*N10</f>
        <v>25.214513999999998</v>
      </c>
    </row>
    <row r="11" spans="1:29" s="7" customFormat="1" ht="24" customHeight="1" x14ac:dyDescent="0.25">
      <c r="A11" s="151"/>
      <c r="B11" s="154"/>
      <c r="C11" s="154"/>
      <c r="D11" s="154"/>
      <c r="E11" s="39" t="s">
        <v>46</v>
      </c>
      <c r="F11" s="27">
        <v>32</v>
      </c>
      <c r="G11" s="27">
        <v>600</v>
      </c>
      <c r="H11" s="27"/>
      <c r="I11" s="27"/>
      <c r="J11" s="27"/>
      <c r="K11" s="27">
        <v>1</v>
      </c>
      <c r="L11" s="27"/>
      <c r="M11" s="29"/>
      <c r="N11" s="40"/>
      <c r="O11" s="40"/>
      <c r="P11" s="40"/>
      <c r="Q11" s="40"/>
      <c r="R11" s="41"/>
    </row>
    <row r="12" spans="1:29" s="7" customFormat="1" ht="24" customHeight="1" thickBot="1" x14ac:dyDescent="0.3">
      <c r="A12" s="152"/>
      <c r="B12" s="155"/>
      <c r="C12" s="155"/>
      <c r="D12" s="155"/>
      <c r="E12" s="42" t="s">
        <v>53</v>
      </c>
      <c r="F12" s="15"/>
      <c r="G12" s="15"/>
      <c r="H12" s="15"/>
      <c r="I12" s="15"/>
      <c r="J12" s="15"/>
      <c r="K12" s="15">
        <v>1</v>
      </c>
      <c r="L12" s="15"/>
      <c r="M12" s="16"/>
      <c r="N12" s="17"/>
      <c r="O12" s="17"/>
      <c r="P12" s="17"/>
      <c r="Q12" s="17"/>
      <c r="R12" s="43"/>
    </row>
    <row r="13" spans="1:29" ht="24" customHeight="1" x14ac:dyDescent="0.25">
      <c r="A13" s="165">
        <v>4</v>
      </c>
      <c r="B13" s="168" t="s">
        <v>54</v>
      </c>
      <c r="C13" s="168" t="s">
        <v>55</v>
      </c>
      <c r="D13" s="153" t="s">
        <v>56</v>
      </c>
      <c r="E13" s="44" t="s">
        <v>25</v>
      </c>
      <c r="F13" s="19"/>
      <c r="G13" s="19"/>
      <c r="H13" s="19">
        <v>6</v>
      </c>
      <c r="I13" s="19"/>
      <c r="J13" s="19"/>
      <c r="K13" s="19">
        <v>1</v>
      </c>
      <c r="L13" s="19"/>
      <c r="M13" s="45" t="s">
        <v>57</v>
      </c>
      <c r="N13" s="46"/>
      <c r="O13" s="46"/>
      <c r="P13" s="46"/>
      <c r="Q13" s="46"/>
      <c r="R13" s="46"/>
      <c r="T13" s="47"/>
    </row>
    <row r="14" spans="1:29" ht="24" customHeight="1" x14ac:dyDescent="0.25">
      <c r="A14" s="166"/>
      <c r="B14" s="169"/>
      <c r="C14" s="169"/>
      <c r="D14" s="154"/>
      <c r="E14" s="44" t="s">
        <v>58</v>
      </c>
      <c r="F14" s="19"/>
      <c r="G14" s="19"/>
      <c r="H14" s="19">
        <v>4.5</v>
      </c>
      <c r="I14" s="19"/>
      <c r="J14" s="19"/>
      <c r="K14" s="19">
        <v>1</v>
      </c>
      <c r="L14" s="19"/>
      <c r="M14" s="45"/>
      <c r="N14" s="46"/>
      <c r="O14" s="46"/>
      <c r="P14" s="46"/>
      <c r="Q14" s="46"/>
      <c r="R14" s="49"/>
      <c r="T14" s="47"/>
    </row>
    <row r="15" spans="1:29" ht="24" customHeight="1" x14ac:dyDescent="0.25">
      <c r="A15" s="166"/>
      <c r="B15" s="169"/>
      <c r="C15" s="169"/>
      <c r="D15" s="154"/>
      <c r="E15" s="44" t="s">
        <v>59</v>
      </c>
      <c r="F15" s="19"/>
      <c r="G15" s="19"/>
      <c r="H15" s="19">
        <v>4.5</v>
      </c>
      <c r="I15" s="19"/>
      <c r="J15" s="19"/>
      <c r="K15" s="19">
        <v>1</v>
      </c>
      <c r="L15" s="19"/>
      <c r="M15" s="45"/>
      <c r="N15" s="46"/>
      <c r="O15" s="46"/>
      <c r="P15" s="46"/>
      <c r="Q15" s="46"/>
      <c r="R15" s="49"/>
      <c r="T15" s="47"/>
    </row>
    <row r="16" spans="1:29" ht="24" customHeight="1" x14ac:dyDescent="0.25">
      <c r="A16" s="166"/>
      <c r="B16" s="169"/>
      <c r="C16" s="169"/>
      <c r="D16" s="154"/>
      <c r="E16" s="44" t="s">
        <v>52</v>
      </c>
      <c r="F16" s="19"/>
      <c r="G16" s="19"/>
      <c r="H16" s="19">
        <v>3</v>
      </c>
      <c r="I16" s="19"/>
      <c r="J16" s="19"/>
      <c r="K16" s="19">
        <v>1</v>
      </c>
      <c r="L16" s="19"/>
      <c r="M16" s="45"/>
      <c r="N16" s="46"/>
      <c r="O16" s="46"/>
      <c r="P16" s="46"/>
      <c r="Q16" s="46"/>
      <c r="R16" s="49"/>
      <c r="T16" s="47"/>
    </row>
    <row r="17" spans="1:20" ht="24" customHeight="1" thickBot="1" x14ac:dyDescent="0.3">
      <c r="A17" s="167"/>
      <c r="B17" s="170"/>
      <c r="C17" s="170"/>
      <c r="D17" s="155"/>
      <c r="E17" s="44" t="s">
        <v>60</v>
      </c>
      <c r="F17" s="19"/>
      <c r="G17" s="19"/>
      <c r="H17" s="19">
        <v>3</v>
      </c>
      <c r="I17" s="19"/>
      <c r="J17" s="19"/>
      <c r="K17" s="19">
        <v>1</v>
      </c>
      <c r="L17" s="19"/>
      <c r="M17" s="45"/>
      <c r="N17" s="46"/>
      <c r="O17" s="46"/>
      <c r="P17" s="46"/>
      <c r="Q17" s="46"/>
      <c r="R17" s="49"/>
      <c r="T17" s="47"/>
    </row>
    <row r="18" spans="1:20" ht="40.15" customHeight="1" x14ac:dyDescent="0.25">
      <c r="A18" s="150">
        <v>5</v>
      </c>
      <c r="B18" s="153" t="s">
        <v>61</v>
      </c>
      <c r="C18" s="153" t="s">
        <v>62</v>
      </c>
      <c r="D18" s="153" t="s">
        <v>56</v>
      </c>
      <c r="E18" s="37" t="s">
        <v>25</v>
      </c>
      <c r="F18" s="9">
        <v>160</v>
      </c>
      <c r="G18" s="9">
        <v>690</v>
      </c>
      <c r="H18" s="50">
        <v>2.5</v>
      </c>
      <c r="I18" s="9"/>
      <c r="J18" s="9"/>
      <c r="K18" s="9">
        <v>1</v>
      </c>
      <c r="L18" s="9"/>
      <c r="M18" s="51"/>
      <c r="N18" s="11">
        <f>+F18*G18*H18*0.00000785</f>
        <v>2.1665999999999999</v>
      </c>
      <c r="O18" s="12">
        <f>+R18/P18</f>
        <v>0.89008331093791992</v>
      </c>
      <c r="P18" s="11">
        <f>1220*2440*H18*0.00000785</f>
        <v>58.419699999999999</v>
      </c>
      <c r="Q18" s="11">
        <v>24</v>
      </c>
      <c r="R18" s="38">
        <f>+Q18*N18</f>
        <v>51.998399999999997</v>
      </c>
    </row>
    <row r="19" spans="1:20" ht="40.15" customHeight="1" thickBot="1" x14ac:dyDescent="0.3">
      <c r="A19" s="152"/>
      <c r="B19" s="155"/>
      <c r="C19" s="155"/>
      <c r="D19" s="155"/>
      <c r="E19" s="42" t="s">
        <v>46</v>
      </c>
      <c r="F19" s="15"/>
      <c r="G19" s="15" t="s">
        <v>63</v>
      </c>
      <c r="H19" s="52">
        <v>3</v>
      </c>
      <c r="I19" s="15"/>
      <c r="J19" s="15"/>
      <c r="K19" s="15">
        <v>2</v>
      </c>
      <c r="L19" s="15"/>
      <c r="M19" s="53"/>
      <c r="N19" s="54"/>
      <c r="O19" s="54"/>
      <c r="P19" s="54"/>
      <c r="Q19" s="54"/>
      <c r="R19" s="55"/>
    </row>
    <row r="20" spans="1:20" ht="24" customHeight="1" x14ac:dyDescent="0.25">
      <c r="A20" s="154">
        <v>6</v>
      </c>
      <c r="B20" s="154" t="s">
        <v>64</v>
      </c>
      <c r="C20" s="157" t="s">
        <v>65</v>
      </c>
      <c r="D20" s="154" t="s">
        <v>56</v>
      </c>
      <c r="E20" s="56" t="s">
        <v>52</v>
      </c>
      <c r="F20" s="21">
        <v>29</v>
      </c>
      <c r="G20" s="21">
        <v>605</v>
      </c>
      <c r="H20" s="22">
        <v>1.2</v>
      </c>
      <c r="I20" s="21"/>
      <c r="J20" s="21"/>
      <c r="K20" s="21">
        <v>1</v>
      </c>
      <c r="L20" s="21"/>
      <c r="M20" s="57"/>
      <c r="N20" s="24">
        <f>+F20*G20*H20*0.00000785</f>
        <v>0.16527389999999997</v>
      </c>
      <c r="O20" s="25">
        <f>+R20/P20</f>
        <v>0.99017737167428099</v>
      </c>
      <c r="P20" s="24">
        <f>1220*2440*H20*0.00000785</f>
        <v>28.041455999999997</v>
      </c>
      <c r="Q20" s="24">
        <v>168</v>
      </c>
      <c r="R20" s="24">
        <f>+Q20*N20</f>
        <v>27.766015199999995</v>
      </c>
    </row>
    <row r="21" spans="1:20" ht="24" customHeight="1" x14ac:dyDescent="0.25">
      <c r="A21" s="154"/>
      <c r="B21" s="154"/>
      <c r="C21" s="157"/>
      <c r="D21" s="154"/>
      <c r="E21" s="39" t="s">
        <v>46</v>
      </c>
      <c r="F21" s="27">
        <v>32</v>
      </c>
      <c r="G21" s="27">
        <v>570</v>
      </c>
      <c r="H21" s="27"/>
      <c r="I21" s="27"/>
      <c r="J21" s="27"/>
      <c r="K21" s="27">
        <v>1</v>
      </c>
      <c r="L21" s="27"/>
      <c r="M21" s="58"/>
      <c r="N21" s="30"/>
      <c r="O21" s="31"/>
      <c r="P21" s="30"/>
      <c r="Q21" s="30"/>
      <c r="R21" s="30"/>
    </row>
    <row r="22" spans="1:20" ht="24" customHeight="1" thickBot="1" x14ac:dyDescent="0.3">
      <c r="A22" s="154"/>
      <c r="B22" s="154"/>
      <c r="C22" s="157"/>
      <c r="D22" s="154"/>
      <c r="E22" s="59" t="s">
        <v>53</v>
      </c>
      <c r="F22" s="5"/>
      <c r="G22" s="5">
        <v>65</v>
      </c>
      <c r="H22" s="5"/>
      <c r="I22" s="5"/>
      <c r="J22" s="5"/>
      <c r="K22" s="5">
        <v>1</v>
      </c>
      <c r="L22" s="5"/>
      <c r="M22" s="60"/>
      <c r="N22" s="61"/>
      <c r="O22" s="61"/>
      <c r="P22" s="61"/>
      <c r="Q22" s="61"/>
      <c r="R22" s="61"/>
    </row>
    <row r="23" spans="1:20" ht="76.5" customHeight="1" thickBot="1" x14ac:dyDescent="0.3">
      <c r="A23" s="62">
        <v>7</v>
      </c>
      <c r="B23" s="63" t="s">
        <v>66</v>
      </c>
      <c r="C23" s="64" t="s">
        <v>67</v>
      </c>
      <c r="D23" s="65" t="s">
        <v>24</v>
      </c>
      <c r="E23" s="64"/>
      <c r="F23" s="65">
        <v>400</v>
      </c>
      <c r="G23" s="65">
        <v>660</v>
      </c>
      <c r="H23" s="66">
        <v>3</v>
      </c>
      <c r="I23" s="67">
        <f t="shared" ref="I23:I31" si="0">+H23*G23*F23*0.00000785</f>
        <v>6.2171999999999992</v>
      </c>
      <c r="J23" s="65">
        <v>1</v>
      </c>
      <c r="K23" s="65">
        <v>1</v>
      </c>
      <c r="L23" s="65"/>
      <c r="M23" s="68" t="s">
        <v>57</v>
      </c>
      <c r="N23" s="69">
        <f t="shared" ref="N23:N27" si="1">+F23*G23*H23*0.00000785</f>
        <v>6.2171999999999992</v>
      </c>
      <c r="O23" s="70">
        <f t="shared" ref="O23:O27" si="2">+R23/P23</f>
        <v>0.88685837140553603</v>
      </c>
      <c r="P23" s="69">
        <f t="shared" ref="P23:P27" si="3">1220*2440*H23*0.00000785</f>
        <v>70.103639999999999</v>
      </c>
      <c r="Q23" s="69">
        <v>10</v>
      </c>
      <c r="R23" s="71">
        <f t="shared" ref="R23:R27" si="4">+Q23*N23</f>
        <v>62.17199999999999</v>
      </c>
    </row>
    <row r="24" spans="1:20" ht="62.25" customHeight="1" thickBot="1" x14ac:dyDescent="0.3">
      <c r="A24" s="19">
        <v>8</v>
      </c>
      <c r="B24" s="48" t="s">
        <v>68</v>
      </c>
      <c r="C24" s="44" t="s">
        <v>69</v>
      </c>
      <c r="D24" s="19" t="s">
        <v>24</v>
      </c>
      <c r="E24" s="44"/>
      <c r="F24" s="19">
        <v>275</v>
      </c>
      <c r="G24" s="19">
        <v>580</v>
      </c>
      <c r="H24" s="72">
        <v>3</v>
      </c>
      <c r="I24" s="73">
        <f t="shared" si="0"/>
        <v>3.7562249999999997</v>
      </c>
      <c r="J24" s="19">
        <v>1</v>
      </c>
      <c r="K24" s="19">
        <v>1</v>
      </c>
      <c r="L24" s="19"/>
      <c r="M24" s="45" t="s">
        <v>57</v>
      </c>
      <c r="N24" s="74">
        <f t="shared" si="1"/>
        <v>3.7562249999999997</v>
      </c>
      <c r="O24" s="75">
        <f t="shared" si="2"/>
        <v>0.85729642569201825</v>
      </c>
      <c r="P24" s="74">
        <f t="shared" si="3"/>
        <v>70.103639999999999</v>
      </c>
      <c r="Q24" s="74">
        <v>16</v>
      </c>
      <c r="R24" s="74">
        <f t="shared" si="4"/>
        <v>60.099599999999995</v>
      </c>
    </row>
    <row r="25" spans="1:20" ht="52.5" customHeight="1" x14ac:dyDescent="0.25">
      <c r="A25" s="150">
        <v>9</v>
      </c>
      <c r="B25" s="153" t="s">
        <v>70</v>
      </c>
      <c r="C25" s="156" t="s">
        <v>71</v>
      </c>
      <c r="D25" s="153" t="s">
        <v>24</v>
      </c>
      <c r="E25" s="37" t="s">
        <v>72</v>
      </c>
      <c r="F25" s="9">
        <v>104</v>
      </c>
      <c r="G25" s="9">
        <v>645</v>
      </c>
      <c r="H25" s="76">
        <v>3</v>
      </c>
      <c r="I25" s="77">
        <f>+H25*645*F25*0.00000785</f>
        <v>1.579734</v>
      </c>
      <c r="J25" s="153">
        <v>1</v>
      </c>
      <c r="K25" s="8">
        <v>1</v>
      </c>
      <c r="L25" s="153"/>
      <c r="M25" s="162" t="s">
        <v>57</v>
      </c>
      <c r="N25" s="11">
        <f t="shared" si="1"/>
        <v>1.579734</v>
      </c>
      <c r="O25" s="12">
        <f t="shared" si="2"/>
        <v>0.8563020693361999</v>
      </c>
      <c r="P25" s="11">
        <f t="shared" si="3"/>
        <v>70.103639999999999</v>
      </c>
      <c r="Q25" s="11">
        <v>38</v>
      </c>
      <c r="R25" s="38">
        <f t="shared" si="4"/>
        <v>60.029891999999997</v>
      </c>
    </row>
    <row r="26" spans="1:20" ht="27.6" customHeight="1" thickBot="1" x14ac:dyDescent="0.3">
      <c r="A26" s="152"/>
      <c r="B26" s="155"/>
      <c r="C26" s="158"/>
      <c r="D26" s="155"/>
      <c r="E26" s="42" t="s">
        <v>73</v>
      </c>
      <c r="F26" s="15">
        <v>68</v>
      </c>
      <c r="G26" s="15">
        <v>420</v>
      </c>
      <c r="H26" s="79">
        <v>3</v>
      </c>
      <c r="I26" s="80">
        <f t="shared" si="0"/>
        <v>0.67258799999999996</v>
      </c>
      <c r="J26" s="155"/>
      <c r="K26" s="14">
        <v>1</v>
      </c>
      <c r="L26" s="155"/>
      <c r="M26" s="164"/>
      <c r="N26" s="81">
        <f t="shared" si="1"/>
        <v>0.67258799999999996</v>
      </c>
      <c r="O26" s="82">
        <f t="shared" si="2"/>
        <v>0.9114485353399624</v>
      </c>
      <c r="P26" s="81">
        <f t="shared" si="3"/>
        <v>70.103639999999999</v>
      </c>
      <c r="Q26" s="81">
        <v>95</v>
      </c>
      <c r="R26" s="83">
        <f t="shared" si="4"/>
        <v>63.895859999999999</v>
      </c>
    </row>
    <row r="27" spans="1:20" ht="50.25" customHeight="1" thickBot="1" x14ac:dyDescent="0.3">
      <c r="A27" s="19">
        <v>10</v>
      </c>
      <c r="B27" s="48" t="s">
        <v>74</v>
      </c>
      <c r="C27" s="44" t="s">
        <v>75</v>
      </c>
      <c r="D27" s="19" t="s">
        <v>24</v>
      </c>
      <c r="E27" s="44"/>
      <c r="F27" s="19">
        <v>163</v>
      </c>
      <c r="G27" s="19">
        <v>645</v>
      </c>
      <c r="H27" s="72">
        <v>3</v>
      </c>
      <c r="I27" s="73">
        <f>+H27*645*F27*0.00000785</f>
        <v>2.4759292499999996</v>
      </c>
      <c r="J27" s="19">
        <v>1</v>
      </c>
      <c r="K27" s="19">
        <v>1</v>
      </c>
      <c r="L27" s="19"/>
      <c r="M27" s="45" t="s">
        <v>57</v>
      </c>
      <c r="N27" s="74">
        <f t="shared" si="1"/>
        <v>2.4759292499999996</v>
      </c>
      <c r="O27" s="75">
        <f t="shared" si="2"/>
        <v>0.84763504434291836</v>
      </c>
      <c r="P27" s="74">
        <f t="shared" si="3"/>
        <v>70.103639999999999</v>
      </c>
      <c r="Q27" s="74">
        <v>24</v>
      </c>
      <c r="R27" s="74">
        <f t="shared" si="4"/>
        <v>59.422301999999988</v>
      </c>
    </row>
    <row r="28" spans="1:20" ht="29.45" customHeight="1" x14ac:dyDescent="0.25">
      <c r="A28" s="150">
        <v>11</v>
      </c>
      <c r="B28" s="168" t="s">
        <v>76</v>
      </c>
      <c r="C28" s="168" t="s">
        <v>77</v>
      </c>
      <c r="D28" s="168" t="s">
        <v>24</v>
      </c>
      <c r="E28" s="84" t="s">
        <v>25</v>
      </c>
      <c r="F28" s="8">
        <v>270</v>
      </c>
      <c r="G28" s="8">
        <v>160</v>
      </c>
      <c r="H28" s="85">
        <v>4.5</v>
      </c>
      <c r="I28" s="86">
        <f t="shared" si="0"/>
        <v>1.5260399999999998</v>
      </c>
      <c r="J28" s="8">
        <v>1</v>
      </c>
      <c r="K28" s="8">
        <v>1</v>
      </c>
      <c r="L28" s="168"/>
      <c r="M28" s="78" t="s">
        <v>57</v>
      </c>
      <c r="N28" s="87">
        <f>+F28*G28*H28*0.00000785</f>
        <v>1.5260399999999998</v>
      </c>
      <c r="O28" s="88">
        <f>+R28/P28</f>
        <v>0.91427035743079821</v>
      </c>
      <c r="P28" s="87">
        <f>1220*2440*H28*0.00000785</f>
        <v>105.15545999999999</v>
      </c>
      <c r="Q28" s="87">
        <v>63</v>
      </c>
      <c r="R28" s="89">
        <f>+Q28*N28</f>
        <v>96.140519999999995</v>
      </c>
    </row>
    <row r="29" spans="1:20" ht="29.45" customHeight="1" thickBot="1" x14ac:dyDescent="0.3">
      <c r="A29" s="152"/>
      <c r="B29" s="170"/>
      <c r="C29" s="170"/>
      <c r="D29" s="170"/>
      <c r="E29" s="42" t="s">
        <v>78</v>
      </c>
      <c r="F29" s="15"/>
      <c r="G29" s="15"/>
      <c r="H29" s="52"/>
      <c r="I29" s="90"/>
      <c r="J29" s="15"/>
      <c r="K29" s="15">
        <v>2</v>
      </c>
      <c r="L29" s="170"/>
      <c r="M29" s="15"/>
      <c r="N29" s="81"/>
      <c r="O29" s="82"/>
      <c r="P29" s="81"/>
      <c r="Q29" s="81"/>
      <c r="R29" s="83"/>
    </row>
    <row r="30" spans="1:20" ht="24" customHeight="1" x14ac:dyDescent="0.25">
      <c r="A30" s="154">
        <v>12</v>
      </c>
      <c r="B30" s="169" t="s">
        <v>79</v>
      </c>
      <c r="C30" s="169" t="s">
        <v>80</v>
      </c>
      <c r="D30" s="154" t="s">
        <v>81</v>
      </c>
      <c r="E30" s="56" t="s">
        <v>25</v>
      </c>
      <c r="F30" s="21">
        <v>305</v>
      </c>
      <c r="G30" s="21">
        <v>660</v>
      </c>
      <c r="H30" s="91">
        <v>4</v>
      </c>
      <c r="I30" s="92">
        <f t="shared" si="0"/>
        <v>6.3208199999999994</v>
      </c>
      <c r="J30" s="182">
        <v>1</v>
      </c>
      <c r="K30" s="93">
        <v>1</v>
      </c>
      <c r="L30" s="154"/>
      <c r="M30" s="174" t="s">
        <v>57</v>
      </c>
      <c r="N30" s="24">
        <f>+F30*G30*H30*0.00000785</f>
        <v>6.3208199999999994</v>
      </c>
      <c r="O30" s="25">
        <f>+R30/P30</f>
        <v>0.87909836065573765</v>
      </c>
      <c r="P30" s="24">
        <f>1220*2440*H30*0.00000785</f>
        <v>93.471519999999998</v>
      </c>
      <c r="Q30" s="24">
        <v>13</v>
      </c>
      <c r="R30" s="24">
        <f>+Q30*N30</f>
        <v>82.170659999999998</v>
      </c>
    </row>
    <row r="31" spans="1:20" ht="24" customHeight="1" x14ac:dyDescent="0.25">
      <c r="A31" s="154"/>
      <c r="B31" s="169"/>
      <c r="C31" s="169"/>
      <c r="D31" s="154"/>
      <c r="E31" s="39" t="s">
        <v>82</v>
      </c>
      <c r="F31" s="27">
        <v>30</v>
      </c>
      <c r="G31" s="27">
        <v>90</v>
      </c>
      <c r="H31" s="94">
        <v>3</v>
      </c>
      <c r="I31" s="95">
        <f t="shared" si="0"/>
        <v>6.3584999999999989E-2</v>
      </c>
      <c r="J31" s="182"/>
      <c r="K31" s="93">
        <v>2</v>
      </c>
      <c r="L31" s="154"/>
      <c r="M31" s="174"/>
      <c r="N31" s="30">
        <f>+F31*G31*H31*0.00000785</f>
        <v>6.3584999999999989E-2</v>
      </c>
      <c r="O31" s="31">
        <f>+R31/P31</f>
        <v>0.97957538296156932</v>
      </c>
      <c r="P31" s="30">
        <f>1220*2440*H31*0.00000785</f>
        <v>70.103639999999999</v>
      </c>
      <c r="Q31" s="30">
        <v>1080</v>
      </c>
      <c r="R31" s="30">
        <f>+Q31*N31</f>
        <v>68.67179999999999</v>
      </c>
    </row>
    <row r="32" spans="1:20" ht="24" customHeight="1" thickBot="1" x14ac:dyDescent="0.3">
      <c r="A32" s="154"/>
      <c r="B32" s="169"/>
      <c r="C32" s="169"/>
      <c r="D32" s="154"/>
      <c r="E32" s="59" t="s">
        <v>83</v>
      </c>
      <c r="F32" s="175"/>
      <c r="G32" s="176"/>
      <c r="H32" s="33"/>
      <c r="I32" s="96"/>
      <c r="J32" s="182"/>
      <c r="K32" s="93">
        <v>4</v>
      </c>
      <c r="L32" s="154"/>
      <c r="M32" s="174"/>
      <c r="N32" s="61"/>
      <c r="O32" s="61"/>
      <c r="P32" s="61"/>
      <c r="Q32" s="61"/>
      <c r="R32" s="61"/>
    </row>
    <row r="33" spans="1:18" ht="60" customHeight="1" thickBot="1" x14ac:dyDescent="0.3">
      <c r="A33" s="62">
        <v>13</v>
      </c>
      <c r="B33" s="63" t="s">
        <v>84</v>
      </c>
      <c r="C33" s="64" t="s">
        <v>85</v>
      </c>
      <c r="D33" s="65" t="s">
        <v>24</v>
      </c>
      <c r="E33" s="64"/>
      <c r="F33" s="65">
        <v>325</v>
      </c>
      <c r="G33" s="65">
        <v>137</v>
      </c>
      <c r="H33" s="66">
        <v>3</v>
      </c>
      <c r="I33" s="67">
        <f>+(540*137*3*0.00000785)/2</f>
        <v>0.8711144999999999</v>
      </c>
      <c r="J33" s="65">
        <v>2</v>
      </c>
      <c r="K33" s="65">
        <v>1</v>
      </c>
      <c r="L33" s="65"/>
      <c r="M33" s="68" t="s">
        <v>57</v>
      </c>
      <c r="N33" s="69">
        <f t="shared" ref="N33:N44" si="5">+F33*G33*H33*0.00000785</f>
        <v>1.04856375</v>
      </c>
      <c r="O33" s="70">
        <f t="shared" ref="O33:O44" si="6">+R33/P33</f>
        <v>0.88248286750873428</v>
      </c>
      <c r="P33" s="69">
        <f t="shared" ref="P33:P44" si="7">1220*2440*H33*0.00000785</f>
        <v>70.103639999999999</v>
      </c>
      <c r="Q33" s="69">
        <v>59</v>
      </c>
      <c r="R33" s="71">
        <f t="shared" ref="R33:R44" si="8">+Q33*N33</f>
        <v>61.865261250000003</v>
      </c>
    </row>
    <row r="34" spans="1:18" ht="60" customHeight="1" thickBot="1" x14ac:dyDescent="0.3">
      <c r="A34" s="19">
        <v>14</v>
      </c>
      <c r="B34" s="48" t="s">
        <v>86</v>
      </c>
      <c r="C34" s="44" t="s">
        <v>87</v>
      </c>
      <c r="D34" s="19" t="s">
        <v>88</v>
      </c>
      <c r="E34" s="44"/>
      <c r="F34" s="19">
        <v>284</v>
      </c>
      <c r="G34" s="19">
        <v>157</v>
      </c>
      <c r="H34" s="72">
        <v>3</v>
      </c>
      <c r="I34" s="73">
        <f>+(475*157*3*0.00000785)/2</f>
        <v>0.87812062499999988</v>
      </c>
      <c r="J34" s="19">
        <v>2</v>
      </c>
      <c r="K34" s="19">
        <v>1</v>
      </c>
      <c r="L34" s="19"/>
      <c r="M34" s="45" t="s">
        <v>57</v>
      </c>
      <c r="N34" s="74">
        <f t="shared" si="5"/>
        <v>1.0500474</v>
      </c>
      <c r="O34" s="75">
        <f t="shared" si="6"/>
        <v>0.89871002418704649</v>
      </c>
      <c r="P34" s="74">
        <f t="shared" si="7"/>
        <v>70.103639999999999</v>
      </c>
      <c r="Q34" s="74">
        <v>60</v>
      </c>
      <c r="R34" s="74">
        <f t="shared" si="8"/>
        <v>63.002843999999996</v>
      </c>
    </row>
    <row r="35" spans="1:18" ht="27.6" customHeight="1" x14ac:dyDescent="0.25">
      <c r="A35" s="150">
        <v>15</v>
      </c>
      <c r="B35" s="168" t="s">
        <v>89</v>
      </c>
      <c r="C35" s="177" t="s">
        <v>90</v>
      </c>
      <c r="D35" s="153" t="s">
        <v>88</v>
      </c>
      <c r="E35" s="37" t="s">
        <v>91</v>
      </c>
      <c r="F35" s="9">
        <v>240</v>
      </c>
      <c r="G35" s="9">
        <v>240</v>
      </c>
      <c r="H35" s="76">
        <v>3</v>
      </c>
      <c r="I35" s="97">
        <f t="shared" ref="I35:I40" si="9">+H35*G35*F35*0.00000785</f>
        <v>1.3564799999999999</v>
      </c>
      <c r="J35" s="153">
        <v>1</v>
      </c>
      <c r="K35" s="8">
        <v>1</v>
      </c>
      <c r="L35" s="153"/>
      <c r="M35" s="148" t="s">
        <v>92</v>
      </c>
      <c r="N35" s="11">
        <f t="shared" si="5"/>
        <v>1.3564799999999999</v>
      </c>
      <c r="O35" s="12">
        <f t="shared" si="6"/>
        <v>0.96748185971513034</v>
      </c>
      <c r="P35" s="11">
        <f t="shared" si="7"/>
        <v>70.103639999999999</v>
      </c>
      <c r="Q35" s="11">
        <v>50</v>
      </c>
      <c r="R35" s="38">
        <f t="shared" si="8"/>
        <v>67.823999999999998</v>
      </c>
    </row>
    <row r="36" spans="1:18" ht="27.6" customHeight="1" x14ac:dyDescent="0.25">
      <c r="A36" s="151"/>
      <c r="B36" s="169"/>
      <c r="C36" s="178"/>
      <c r="D36" s="154"/>
      <c r="E36" s="39" t="s">
        <v>93</v>
      </c>
      <c r="F36" s="27">
        <v>150</v>
      </c>
      <c r="G36" s="27">
        <v>86</v>
      </c>
      <c r="H36" s="94">
        <v>3</v>
      </c>
      <c r="I36" s="95">
        <f t="shared" si="9"/>
        <v>0.30379499999999998</v>
      </c>
      <c r="J36" s="154"/>
      <c r="K36" s="19">
        <v>1</v>
      </c>
      <c r="L36" s="154"/>
      <c r="M36" s="180"/>
      <c r="N36" s="30">
        <f t="shared" si="5"/>
        <v>0.30379499999999998</v>
      </c>
      <c r="O36" s="31">
        <f t="shared" si="6"/>
        <v>0.97070679924751402</v>
      </c>
      <c r="P36" s="30">
        <f t="shared" si="7"/>
        <v>70.103639999999999</v>
      </c>
      <c r="Q36" s="30">
        <v>224</v>
      </c>
      <c r="R36" s="98">
        <f t="shared" si="8"/>
        <v>68.050079999999994</v>
      </c>
    </row>
    <row r="37" spans="1:18" ht="27.6" customHeight="1" thickBot="1" x14ac:dyDescent="0.3">
      <c r="A37" s="152"/>
      <c r="B37" s="170"/>
      <c r="C37" s="179"/>
      <c r="D37" s="155"/>
      <c r="E37" s="42" t="s">
        <v>36</v>
      </c>
      <c r="F37" s="15">
        <v>214</v>
      </c>
      <c r="G37" s="15">
        <v>225</v>
      </c>
      <c r="H37" s="99">
        <v>4</v>
      </c>
      <c r="I37" s="100">
        <f t="shared" si="9"/>
        <v>1.5119099999999999</v>
      </c>
      <c r="J37" s="155"/>
      <c r="K37" s="14">
        <v>1</v>
      </c>
      <c r="L37" s="155"/>
      <c r="M37" s="181"/>
      <c r="N37" s="81">
        <f t="shared" si="5"/>
        <v>1.5119099999999999</v>
      </c>
      <c r="O37" s="82">
        <f t="shared" si="6"/>
        <v>0.88962980381617829</v>
      </c>
      <c r="P37" s="81">
        <f t="shared" si="7"/>
        <v>93.471519999999998</v>
      </c>
      <c r="Q37" s="81">
        <v>55</v>
      </c>
      <c r="R37" s="83">
        <f t="shared" si="8"/>
        <v>83.155049999999989</v>
      </c>
    </row>
    <row r="38" spans="1:18" ht="30" customHeight="1" x14ac:dyDescent="0.25">
      <c r="A38" s="154">
        <v>16</v>
      </c>
      <c r="B38" s="154" t="s">
        <v>94</v>
      </c>
      <c r="C38" s="157" t="s">
        <v>95</v>
      </c>
      <c r="D38" s="154" t="s">
        <v>96</v>
      </c>
      <c r="E38" s="56" t="s">
        <v>72</v>
      </c>
      <c r="F38" s="21">
        <v>430</v>
      </c>
      <c r="G38" s="21">
        <v>157</v>
      </c>
      <c r="H38" s="101">
        <v>4.5</v>
      </c>
      <c r="I38" s="102">
        <f t="shared" si="9"/>
        <v>2.3847907499999996</v>
      </c>
      <c r="J38" s="154">
        <v>1</v>
      </c>
      <c r="K38" s="19">
        <v>1</v>
      </c>
      <c r="L38" s="154"/>
      <c r="M38" s="163" t="s">
        <v>57</v>
      </c>
      <c r="N38" s="24">
        <f t="shared" si="5"/>
        <v>2.3847907499999996</v>
      </c>
      <c r="O38" s="25">
        <f t="shared" si="6"/>
        <v>0.90714861596345064</v>
      </c>
      <c r="P38" s="24">
        <f t="shared" si="7"/>
        <v>105.15545999999999</v>
      </c>
      <c r="Q38" s="24">
        <v>40</v>
      </c>
      <c r="R38" s="24">
        <f t="shared" si="8"/>
        <v>95.391629999999992</v>
      </c>
    </row>
    <row r="39" spans="1:18" ht="30" customHeight="1" x14ac:dyDescent="0.25">
      <c r="A39" s="154"/>
      <c r="B39" s="154"/>
      <c r="C39" s="157"/>
      <c r="D39" s="154"/>
      <c r="E39" s="39" t="s">
        <v>36</v>
      </c>
      <c r="F39" s="27">
        <v>145</v>
      </c>
      <c r="G39" s="27">
        <v>70</v>
      </c>
      <c r="H39" s="103">
        <v>4.5</v>
      </c>
      <c r="I39" s="104">
        <f t="shared" si="9"/>
        <v>0.35854874999999997</v>
      </c>
      <c r="J39" s="154"/>
      <c r="K39" s="19">
        <v>1</v>
      </c>
      <c r="L39" s="154"/>
      <c r="M39" s="163"/>
      <c r="N39" s="30">
        <f t="shared" si="5"/>
        <v>0.35854874999999997</v>
      </c>
      <c r="O39" s="31">
        <f t="shared" si="6"/>
        <v>0.95471647406611126</v>
      </c>
      <c r="P39" s="30">
        <f t="shared" si="7"/>
        <v>105.15545999999999</v>
      </c>
      <c r="Q39" s="30">
        <v>280</v>
      </c>
      <c r="R39" s="30">
        <f t="shared" si="8"/>
        <v>100.39364999999999</v>
      </c>
    </row>
    <row r="40" spans="1:18" ht="30" customHeight="1" thickBot="1" x14ac:dyDescent="0.3">
      <c r="A40" s="154"/>
      <c r="B40" s="154"/>
      <c r="C40" s="157"/>
      <c r="D40" s="154"/>
      <c r="E40" s="59" t="s">
        <v>97</v>
      </c>
      <c r="F40" s="5">
        <v>90</v>
      </c>
      <c r="G40" s="5">
        <v>105</v>
      </c>
      <c r="H40" s="105">
        <v>2</v>
      </c>
      <c r="I40" s="106">
        <f t="shared" si="9"/>
        <v>0.148365</v>
      </c>
      <c r="J40" s="154"/>
      <c r="K40" s="19">
        <v>1</v>
      </c>
      <c r="L40" s="154"/>
      <c r="M40" s="163"/>
      <c r="N40" s="34">
        <f t="shared" si="5"/>
        <v>0.148365</v>
      </c>
      <c r="O40" s="35">
        <f t="shared" si="6"/>
        <v>0.94919040580489111</v>
      </c>
      <c r="P40" s="34">
        <f t="shared" si="7"/>
        <v>46.735759999999999</v>
      </c>
      <c r="Q40" s="34">
        <v>299</v>
      </c>
      <c r="R40" s="34">
        <f t="shared" si="8"/>
        <v>44.361134999999997</v>
      </c>
    </row>
    <row r="41" spans="1:18" ht="60" customHeight="1" thickBot="1" x14ac:dyDescent="0.3">
      <c r="A41" s="62">
        <v>17</v>
      </c>
      <c r="B41" s="63" t="s">
        <v>98</v>
      </c>
      <c r="C41" s="64" t="s">
        <v>99</v>
      </c>
      <c r="D41" s="65" t="s">
        <v>100</v>
      </c>
      <c r="E41" s="64"/>
      <c r="F41" s="65">
        <v>262</v>
      </c>
      <c r="G41" s="65">
        <v>672</v>
      </c>
      <c r="H41" s="66">
        <v>3</v>
      </c>
      <c r="I41" s="67">
        <f>+H41*G41*262*0.00000785</f>
        <v>4.1463071999999999</v>
      </c>
      <c r="J41" s="65">
        <v>1</v>
      </c>
      <c r="K41" s="65">
        <v>1</v>
      </c>
      <c r="L41" s="65"/>
      <c r="M41" s="68" t="s">
        <v>57</v>
      </c>
      <c r="N41" s="69">
        <f t="shared" si="5"/>
        <v>4.1463071999999999</v>
      </c>
      <c r="O41" s="70">
        <f t="shared" si="6"/>
        <v>0.8871808653587745</v>
      </c>
      <c r="P41" s="69">
        <f t="shared" si="7"/>
        <v>70.103639999999999</v>
      </c>
      <c r="Q41" s="69">
        <v>15</v>
      </c>
      <c r="R41" s="71">
        <f t="shared" si="8"/>
        <v>62.194607999999995</v>
      </c>
    </row>
    <row r="42" spans="1:18" ht="60" customHeight="1" thickBot="1" x14ac:dyDescent="0.3">
      <c r="A42" s="62">
        <v>18</v>
      </c>
      <c r="B42" s="63" t="s">
        <v>101</v>
      </c>
      <c r="C42" s="64" t="s">
        <v>102</v>
      </c>
      <c r="D42" s="65" t="s">
        <v>100</v>
      </c>
      <c r="E42" s="64"/>
      <c r="F42" s="65">
        <v>305</v>
      </c>
      <c r="G42" s="65">
        <v>564</v>
      </c>
      <c r="H42" s="66">
        <v>3</v>
      </c>
      <c r="I42" s="67">
        <f>+H42*G42*F42*0.00000785</f>
        <v>4.0510709999999994</v>
      </c>
      <c r="J42" s="65">
        <v>1</v>
      </c>
      <c r="K42" s="65">
        <v>1</v>
      </c>
      <c r="L42" s="65"/>
      <c r="M42" s="68" t="s">
        <v>57</v>
      </c>
      <c r="N42" s="69">
        <f t="shared" si="5"/>
        <v>4.0510709999999994</v>
      </c>
      <c r="O42" s="70">
        <f t="shared" si="6"/>
        <v>0.92459016393442617</v>
      </c>
      <c r="P42" s="69">
        <f t="shared" si="7"/>
        <v>70.103639999999999</v>
      </c>
      <c r="Q42" s="69">
        <v>16</v>
      </c>
      <c r="R42" s="71">
        <f t="shared" si="8"/>
        <v>64.817135999999991</v>
      </c>
    </row>
    <row r="43" spans="1:18" ht="24" customHeight="1" x14ac:dyDescent="0.25">
      <c r="A43" s="150">
        <v>20</v>
      </c>
      <c r="B43" s="153" t="s">
        <v>103</v>
      </c>
      <c r="C43" s="171" t="s">
        <v>104</v>
      </c>
      <c r="D43" s="153" t="s">
        <v>88</v>
      </c>
      <c r="E43" s="107" t="s">
        <v>105</v>
      </c>
      <c r="F43" s="9">
        <v>70</v>
      </c>
      <c r="G43" s="9">
        <v>154</v>
      </c>
      <c r="H43" s="108">
        <v>4.5</v>
      </c>
      <c r="I43" s="109"/>
      <c r="J43" s="9"/>
      <c r="K43" s="8">
        <v>2</v>
      </c>
      <c r="L43" s="153"/>
      <c r="M43" s="51"/>
      <c r="N43" s="11">
        <f t="shared" si="5"/>
        <v>0.38080349999999996</v>
      </c>
      <c r="O43" s="12">
        <f t="shared" si="6"/>
        <v>0.97051867777479173</v>
      </c>
      <c r="P43" s="11">
        <f t="shared" si="7"/>
        <v>105.15545999999999</v>
      </c>
      <c r="Q43" s="11">
        <v>268</v>
      </c>
      <c r="R43" s="38">
        <f t="shared" si="8"/>
        <v>102.05533799999999</v>
      </c>
    </row>
    <row r="44" spans="1:18" ht="24" customHeight="1" x14ac:dyDescent="0.25">
      <c r="A44" s="151"/>
      <c r="B44" s="154"/>
      <c r="C44" s="172"/>
      <c r="D44" s="154"/>
      <c r="E44" s="110" t="s">
        <v>106</v>
      </c>
      <c r="F44" s="27">
        <v>70</v>
      </c>
      <c r="G44" s="27">
        <v>227</v>
      </c>
      <c r="H44" s="103">
        <v>4.5</v>
      </c>
      <c r="I44" s="104"/>
      <c r="J44" s="27"/>
      <c r="K44" s="19">
        <v>1</v>
      </c>
      <c r="L44" s="154"/>
      <c r="M44" s="58"/>
      <c r="N44" s="30">
        <f t="shared" si="5"/>
        <v>0.5613142499999999</v>
      </c>
      <c r="O44" s="31">
        <f t="shared" si="6"/>
        <v>0.96083042192958878</v>
      </c>
      <c r="P44" s="30">
        <f t="shared" si="7"/>
        <v>105.15545999999999</v>
      </c>
      <c r="Q44" s="30">
        <v>180</v>
      </c>
      <c r="R44" s="98">
        <f t="shared" si="8"/>
        <v>101.03656499999998</v>
      </c>
    </row>
    <row r="45" spans="1:18" ht="24" customHeight="1" x14ac:dyDescent="0.25">
      <c r="A45" s="151"/>
      <c r="B45" s="154"/>
      <c r="C45" s="172"/>
      <c r="D45" s="154"/>
      <c r="E45" s="110" t="s">
        <v>107</v>
      </c>
      <c r="F45" s="27"/>
      <c r="G45" s="27"/>
      <c r="H45" s="103"/>
      <c r="I45" s="104"/>
      <c r="J45" s="27"/>
      <c r="K45" s="19">
        <v>2</v>
      </c>
      <c r="L45" s="154"/>
      <c r="M45" s="58"/>
      <c r="N45" s="111"/>
      <c r="O45" s="111"/>
      <c r="P45" s="111"/>
      <c r="Q45" s="111"/>
      <c r="R45" s="112"/>
    </row>
    <row r="46" spans="1:18" ht="24" customHeight="1" thickBot="1" x14ac:dyDescent="0.3">
      <c r="A46" s="152"/>
      <c r="B46" s="155"/>
      <c r="C46" s="173"/>
      <c r="D46" s="155"/>
      <c r="E46" s="113" t="s">
        <v>108</v>
      </c>
      <c r="F46" s="15"/>
      <c r="G46" s="15"/>
      <c r="H46" s="114"/>
      <c r="I46" s="90"/>
      <c r="J46" s="15"/>
      <c r="K46" s="14">
        <v>2</v>
      </c>
      <c r="L46" s="155"/>
      <c r="M46" s="53"/>
      <c r="N46" s="54"/>
      <c r="O46" s="54"/>
      <c r="P46" s="54"/>
      <c r="Q46" s="54"/>
      <c r="R46" s="55"/>
    </row>
    <row r="47" spans="1:18" ht="24" customHeight="1" x14ac:dyDescent="0.25">
      <c r="A47" s="150">
        <v>22</v>
      </c>
      <c r="B47" s="153" t="s">
        <v>109</v>
      </c>
      <c r="C47" s="171" t="s">
        <v>104</v>
      </c>
      <c r="D47" s="153" t="s">
        <v>24</v>
      </c>
      <c r="E47" s="107" t="s">
        <v>105</v>
      </c>
      <c r="F47" s="9">
        <v>70</v>
      </c>
      <c r="G47" s="9">
        <v>154</v>
      </c>
      <c r="H47" s="108">
        <v>4.5</v>
      </c>
      <c r="I47" s="109"/>
      <c r="J47" s="8"/>
      <c r="K47" s="8">
        <v>2</v>
      </c>
      <c r="L47" s="153"/>
      <c r="M47" s="78"/>
      <c r="N47" s="11">
        <f t="shared" ref="N47:N48" si="10">+F47*G47*H47*0.00000785</f>
        <v>0.38080349999999996</v>
      </c>
      <c r="O47" s="12">
        <f t="shared" ref="O47:O48" si="11">+R47/P47</f>
        <v>0.97051867777479173</v>
      </c>
      <c r="P47" s="11">
        <f t="shared" ref="P47:P48" si="12">1220*2440*H47*0.00000785</f>
        <v>105.15545999999999</v>
      </c>
      <c r="Q47" s="11">
        <v>268</v>
      </c>
      <c r="R47" s="38">
        <f t="shared" ref="R47:R48" si="13">+Q47*N47</f>
        <v>102.05533799999999</v>
      </c>
    </row>
    <row r="48" spans="1:18" ht="24" customHeight="1" x14ac:dyDescent="0.25">
      <c r="A48" s="151"/>
      <c r="B48" s="154"/>
      <c r="C48" s="172"/>
      <c r="D48" s="154"/>
      <c r="E48" s="110" t="s">
        <v>106</v>
      </c>
      <c r="F48" s="27">
        <v>70</v>
      </c>
      <c r="G48" s="27">
        <v>227</v>
      </c>
      <c r="H48" s="103">
        <v>4.5</v>
      </c>
      <c r="I48" s="104"/>
      <c r="J48" s="5"/>
      <c r="K48" s="19">
        <v>1</v>
      </c>
      <c r="L48" s="154"/>
      <c r="M48" s="60"/>
      <c r="N48" s="30">
        <f t="shared" si="10"/>
        <v>0.5613142499999999</v>
      </c>
      <c r="O48" s="31">
        <f t="shared" si="11"/>
        <v>0.96083042192958878</v>
      </c>
      <c r="P48" s="30">
        <f t="shared" si="12"/>
        <v>105.15545999999999</v>
      </c>
      <c r="Q48" s="30">
        <v>180</v>
      </c>
      <c r="R48" s="98">
        <f t="shared" si="13"/>
        <v>101.03656499999998</v>
      </c>
    </row>
    <row r="49" spans="1:18" ht="24" customHeight="1" x14ac:dyDescent="0.25">
      <c r="A49" s="151"/>
      <c r="B49" s="154"/>
      <c r="C49" s="172"/>
      <c r="D49" s="154"/>
      <c r="E49" s="110" t="s">
        <v>107</v>
      </c>
      <c r="F49" s="27"/>
      <c r="G49" s="27"/>
      <c r="H49" s="103"/>
      <c r="I49" s="104"/>
      <c r="J49" s="5"/>
      <c r="K49" s="19">
        <v>2</v>
      </c>
      <c r="L49" s="154"/>
      <c r="M49" s="60"/>
      <c r="N49" s="111"/>
      <c r="O49" s="111"/>
      <c r="P49" s="111"/>
      <c r="Q49" s="111"/>
      <c r="R49" s="112"/>
    </row>
    <row r="50" spans="1:18" ht="24" customHeight="1" thickBot="1" x14ac:dyDescent="0.3">
      <c r="A50" s="152"/>
      <c r="B50" s="155"/>
      <c r="C50" s="173"/>
      <c r="D50" s="155"/>
      <c r="E50" s="113" t="s">
        <v>110</v>
      </c>
      <c r="F50" s="15"/>
      <c r="G50" s="15"/>
      <c r="H50" s="114"/>
      <c r="I50" s="90"/>
      <c r="J50" s="15"/>
      <c r="K50" s="14">
        <v>3</v>
      </c>
      <c r="L50" s="155"/>
      <c r="M50" s="53"/>
      <c r="N50" s="54"/>
      <c r="O50" s="54"/>
      <c r="P50" s="54"/>
      <c r="Q50" s="54"/>
      <c r="R50" s="55"/>
    </row>
    <row r="51" spans="1:18" ht="30" customHeight="1" x14ac:dyDescent="0.25">
      <c r="A51" s="150">
        <v>23</v>
      </c>
      <c r="B51" s="153" t="s">
        <v>111</v>
      </c>
      <c r="C51" s="153" t="s">
        <v>112</v>
      </c>
      <c r="D51" s="153" t="s">
        <v>100</v>
      </c>
      <c r="E51" s="37" t="s">
        <v>113</v>
      </c>
      <c r="F51" s="9">
        <v>117</v>
      </c>
      <c r="G51" s="9">
        <v>147</v>
      </c>
      <c r="H51" s="115">
        <v>6</v>
      </c>
      <c r="I51" s="116">
        <f t="shared" ref="I51:I56" si="14">+H51*G51*F51*0.00000785</f>
        <v>0.81007289999999998</v>
      </c>
      <c r="J51" s="153">
        <v>1</v>
      </c>
      <c r="K51" s="8">
        <v>1</v>
      </c>
      <c r="L51" s="153"/>
      <c r="M51" s="162" t="s">
        <v>57</v>
      </c>
      <c r="N51" s="11">
        <f t="shared" ref="N51:N56" si="15">+F51*G51*H51*0.00000785</f>
        <v>0.81007289999999998</v>
      </c>
      <c r="O51" s="12">
        <f t="shared" ref="O51:O56" si="16">+R51/P51</f>
        <v>0.92442891695780705</v>
      </c>
      <c r="P51" s="11">
        <f t="shared" ref="P51:P56" si="17">1220*2440*H51*0.00000785</f>
        <v>140.20728</v>
      </c>
      <c r="Q51" s="11">
        <v>160</v>
      </c>
      <c r="R51" s="38">
        <f t="shared" ref="R51:R56" si="18">+Q51*N51</f>
        <v>129.61166399999999</v>
      </c>
    </row>
    <row r="52" spans="1:18" ht="30" customHeight="1" x14ac:dyDescent="0.25">
      <c r="A52" s="151"/>
      <c r="B52" s="154"/>
      <c r="C52" s="154"/>
      <c r="D52" s="154"/>
      <c r="E52" s="39" t="s">
        <v>114</v>
      </c>
      <c r="F52" s="27">
        <v>107</v>
      </c>
      <c r="G52" s="27">
        <v>274.5</v>
      </c>
      <c r="H52" s="117">
        <v>6</v>
      </c>
      <c r="I52" s="118">
        <f t="shared" si="14"/>
        <v>1.3833976499999998</v>
      </c>
      <c r="J52" s="154"/>
      <c r="K52" s="19">
        <v>1</v>
      </c>
      <c r="L52" s="154"/>
      <c r="M52" s="163"/>
      <c r="N52" s="30">
        <f t="shared" si="15"/>
        <v>1.3833976499999998</v>
      </c>
      <c r="O52" s="31">
        <f t="shared" si="16"/>
        <v>0.9472131147540982</v>
      </c>
      <c r="P52" s="30">
        <f t="shared" si="17"/>
        <v>140.20728</v>
      </c>
      <c r="Q52" s="30">
        <v>96</v>
      </c>
      <c r="R52" s="98">
        <f t="shared" si="18"/>
        <v>132.80617439999997</v>
      </c>
    </row>
    <row r="53" spans="1:18" ht="30" customHeight="1" thickBot="1" x14ac:dyDescent="0.3">
      <c r="A53" s="152"/>
      <c r="B53" s="155"/>
      <c r="C53" s="155"/>
      <c r="D53" s="155"/>
      <c r="E53" s="42" t="s">
        <v>115</v>
      </c>
      <c r="F53" s="15">
        <v>121</v>
      </c>
      <c r="G53" s="15">
        <v>137</v>
      </c>
      <c r="H53" s="119">
        <v>6</v>
      </c>
      <c r="I53" s="120">
        <f t="shared" si="14"/>
        <v>0.78077669999999999</v>
      </c>
      <c r="J53" s="155"/>
      <c r="K53" s="14">
        <v>1</v>
      </c>
      <c r="L53" s="155"/>
      <c r="M53" s="164"/>
      <c r="N53" s="81">
        <f t="shared" si="15"/>
        <v>0.78077669999999999</v>
      </c>
      <c r="O53" s="82">
        <f t="shared" si="16"/>
        <v>0.98566547970975549</v>
      </c>
      <c r="P53" s="81">
        <f t="shared" si="17"/>
        <v>140.20728</v>
      </c>
      <c r="Q53" s="81">
        <v>177</v>
      </c>
      <c r="R53" s="83">
        <f t="shared" si="18"/>
        <v>138.1974759</v>
      </c>
    </row>
    <row r="54" spans="1:18" ht="30" customHeight="1" x14ac:dyDescent="0.25">
      <c r="A54" s="150">
        <v>24</v>
      </c>
      <c r="B54" s="153" t="s">
        <v>116</v>
      </c>
      <c r="C54" s="153" t="s">
        <v>117</v>
      </c>
      <c r="D54" s="153" t="s">
        <v>100</v>
      </c>
      <c r="E54" s="37" t="s">
        <v>113</v>
      </c>
      <c r="F54" s="9">
        <v>117</v>
      </c>
      <c r="G54" s="9">
        <v>147</v>
      </c>
      <c r="H54" s="115">
        <v>6</v>
      </c>
      <c r="I54" s="116">
        <f t="shared" si="14"/>
        <v>0.81007289999999998</v>
      </c>
      <c r="J54" s="153">
        <v>1</v>
      </c>
      <c r="K54" s="8">
        <v>1</v>
      </c>
      <c r="L54" s="153"/>
      <c r="M54" s="162" t="s">
        <v>57</v>
      </c>
      <c r="N54" s="11">
        <f t="shared" si="15"/>
        <v>0.81007289999999998</v>
      </c>
      <c r="O54" s="12">
        <f t="shared" si="16"/>
        <v>0.92442891695780705</v>
      </c>
      <c r="P54" s="11">
        <f t="shared" si="17"/>
        <v>140.20728</v>
      </c>
      <c r="Q54" s="11">
        <v>160</v>
      </c>
      <c r="R54" s="38">
        <f t="shared" si="18"/>
        <v>129.61166399999999</v>
      </c>
    </row>
    <row r="55" spans="1:18" ht="30" customHeight="1" x14ac:dyDescent="0.25">
      <c r="A55" s="151"/>
      <c r="B55" s="154"/>
      <c r="C55" s="154"/>
      <c r="D55" s="154"/>
      <c r="E55" s="39" t="s">
        <v>114</v>
      </c>
      <c r="F55" s="27">
        <v>107</v>
      </c>
      <c r="G55" s="27">
        <v>274.5</v>
      </c>
      <c r="H55" s="117">
        <v>6</v>
      </c>
      <c r="I55" s="118">
        <f t="shared" si="14"/>
        <v>1.3833976499999998</v>
      </c>
      <c r="J55" s="154"/>
      <c r="K55" s="19">
        <v>1</v>
      </c>
      <c r="L55" s="154"/>
      <c r="M55" s="163"/>
      <c r="N55" s="30">
        <f t="shared" si="15"/>
        <v>1.3833976499999998</v>
      </c>
      <c r="O55" s="31">
        <f t="shared" si="16"/>
        <v>0.9472131147540982</v>
      </c>
      <c r="P55" s="30">
        <f t="shared" si="17"/>
        <v>140.20728</v>
      </c>
      <c r="Q55" s="30">
        <v>96</v>
      </c>
      <c r="R55" s="98">
        <f t="shared" si="18"/>
        <v>132.80617439999997</v>
      </c>
    </row>
    <row r="56" spans="1:18" ht="30" customHeight="1" thickBot="1" x14ac:dyDescent="0.3">
      <c r="A56" s="152"/>
      <c r="B56" s="155"/>
      <c r="C56" s="155"/>
      <c r="D56" s="155"/>
      <c r="E56" s="42" t="s">
        <v>115</v>
      </c>
      <c r="F56" s="15">
        <v>121</v>
      </c>
      <c r="G56" s="15">
        <v>137</v>
      </c>
      <c r="H56" s="119">
        <v>6</v>
      </c>
      <c r="I56" s="120">
        <f t="shared" si="14"/>
        <v>0.78077669999999999</v>
      </c>
      <c r="J56" s="155"/>
      <c r="K56" s="14">
        <v>1</v>
      </c>
      <c r="L56" s="155"/>
      <c r="M56" s="164"/>
      <c r="N56" s="81">
        <f t="shared" si="15"/>
        <v>0.78077669999999999</v>
      </c>
      <c r="O56" s="82">
        <f t="shared" si="16"/>
        <v>0.98566547970975549</v>
      </c>
      <c r="P56" s="81">
        <f t="shared" si="17"/>
        <v>140.20728</v>
      </c>
      <c r="Q56" s="81">
        <v>177</v>
      </c>
      <c r="R56" s="83">
        <f t="shared" si="18"/>
        <v>138.1974759</v>
      </c>
    </row>
    <row r="57" spans="1:18" ht="68.25" customHeight="1" thickBot="1" x14ac:dyDescent="0.3">
      <c r="A57" s="62">
        <v>25</v>
      </c>
      <c r="B57" s="65" t="s">
        <v>118</v>
      </c>
      <c r="C57" s="64" t="s">
        <v>75</v>
      </c>
      <c r="D57" s="65" t="s">
        <v>119</v>
      </c>
      <c r="E57" s="64"/>
      <c r="F57" s="65">
        <v>382</v>
      </c>
      <c r="G57" s="65">
        <v>820</v>
      </c>
      <c r="H57" s="121">
        <v>3</v>
      </c>
      <c r="I57" s="122">
        <f>382*820*3*0.00000785</f>
        <v>7.3768019999999996</v>
      </c>
      <c r="J57" s="65">
        <v>1</v>
      </c>
      <c r="K57" s="65">
        <v>1</v>
      </c>
      <c r="L57" s="65"/>
      <c r="M57" s="68" t="s">
        <v>57</v>
      </c>
      <c r="N57" s="69">
        <f>+F57*G57*H57*0.00000785</f>
        <v>7.3768019999999996</v>
      </c>
      <c r="O57" s="70">
        <f>+R57/P57</f>
        <v>0.84181671593657614</v>
      </c>
      <c r="P57" s="69">
        <f>1220*2440*H57*0.00000785</f>
        <v>70.103639999999999</v>
      </c>
      <c r="Q57" s="69">
        <v>8</v>
      </c>
      <c r="R57" s="71">
        <f>+Q57*N57</f>
        <v>59.014415999999997</v>
      </c>
    </row>
    <row r="58" spans="1:18" ht="79.5" customHeight="1" thickBot="1" x14ac:dyDescent="0.3">
      <c r="A58" s="62">
        <v>26</v>
      </c>
      <c r="B58" s="65" t="s">
        <v>120</v>
      </c>
      <c r="C58" s="64" t="s">
        <v>121</v>
      </c>
      <c r="D58" s="65" t="s">
        <v>119</v>
      </c>
      <c r="E58" s="64"/>
      <c r="F58" s="65">
        <v>460</v>
      </c>
      <c r="G58" s="65">
        <v>752</v>
      </c>
      <c r="H58" s="123">
        <v>4.5</v>
      </c>
      <c r="I58" s="124">
        <f>460*752*4.5*0.00000785</f>
        <v>12.219624</v>
      </c>
      <c r="J58" s="65">
        <v>1</v>
      </c>
      <c r="K58" s="65">
        <v>1</v>
      </c>
      <c r="L58" s="65"/>
      <c r="M58" s="68" t="s">
        <v>57</v>
      </c>
      <c r="N58" s="69">
        <f>+F58*G58*H58*0.00000785</f>
        <v>12.219624</v>
      </c>
      <c r="O58" s="70">
        <f>+R58/P58</f>
        <v>0.92964256920182753</v>
      </c>
      <c r="P58" s="69">
        <f>1220*2440*H58*0.00000785</f>
        <v>105.15545999999999</v>
      </c>
      <c r="Q58" s="69">
        <v>8</v>
      </c>
      <c r="R58" s="71">
        <f>+Q58*N58</f>
        <v>97.756991999999997</v>
      </c>
    </row>
    <row r="59" spans="1:18" ht="79.5" customHeight="1" thickBot="1" x14ac:dyDescent="0.3">
      <c r="A59" s="62">
        <v>27</v>
      </c>
      <c r="B59" s="65" t="s">
        <v>122</v>
      </c>
      <c r="C59" s="64" t="s">
        <v>123</v>
      </c>
      <c r="D59" s="65" t="s">
        <v>119</v>
      </c>
      <c r="E59" s="64"/>
      <c r="F59" s="65">
        <v>635</v>
      </c>
      <c r="G59" s="65">
        <v>812</v>
      </c>
      <c r="H59" s="125">
        <v>6</v>
      </c>
      <c r="I59" s="125">
        <f>630*812*6*0.00000785</f>
        <v>24.094475999999997</v>
      </c>
      <c r="J59" s="65">
        <v>1</v>
      </c>
      <c r="K59" s="65">
        <v>1</v>
      </c>
      <c r="L59" s="65"/>
      <c r="M59" s="68" t="s">
        <v>57</v>
      </c>
      <c r="N59" s="69">
        <f>+F59*G59*H59*0.00000785</f>
        <v>24.285701999999997</v>
      </c>
      <c r="O59" s="70">
        <f>+R59/P59</f>
        <v>0.51963853802741189</v>
      </c>
      <c r="P59" s="69">
        <f>1220*2440*H59*0.00000785</f>
        <v>140.20728</v>
      </c>
      <c r="Q59" s="69">
        <v>3</v>
      </c>
      <c r="R59" s="71">
        <f>+Q59*N59</f>
        <v>72.857105999999987</v>
      </c>
    </row>
    <row r="60" spans="1:18" ht="31.9" customHeight="1" x14ac:dyDescent="0.25">
      <c r="A60" s="165">
        <v>28</v>
      </c>
      <c r="B60" s="153" t="s">
        <v>124</v>
      </c>
      <c r="C60" s="168" t="s">
        <v>125</v>
      </c>
      <c r="D60" s="153" t="s">
        <v>119</v>
      </c>
      <c r="E60" s="37" t="s">
        <v>126</v>
      </c>
      <c r="F60" s="9">
        <v>138</v>
      </c>
      <c r="G60" s="9">
        <v>600</v>
      </c>
      <c r="H60" s="126">
        <v>3</v>
      </c>
      <c r="I60" s="127">
        <f>138*600*3*0.00000785</f>
        <v>1.9499399999999998</v>
      </c>
      <c r="J60" s="159">
        <v>1</v>
      </c>
      <c r="K60" s="128">
        <v>1</v>
      </c>
      <c r="L60" s="153"/>
      <c r="M60" s="148" t="s">
        <v>57</v>
      </c>
      <c r="N60" s="11">
        <f t="shared" ref="N60:N76" si="19">+F60*G60*H60*0.00000785</f>
        <v>1.9499399999999998</v>
      </c>
      <c r="O60" s="12">
        <f t="shared" ref="O60:O76" si="20">+R60/P60</f>
        <v>0.94571351787153979</v>
      </c>
      <c r="P60" s="11">
        <f t="shared" ref="P60:P76" si="21">1220*2440*H60*0.00000785</f>
        <v>70.103639999999999</v>
      </c>
      <c r="Q60" s="11">
        <v>34</v>
      </c>
      <c r="R60" s="38">
        <f t="shared" ref="R60:R76" si="22">+Q60*N60</f>
        <v>66.297959999999989</v>
      </c>
    </row>
    <row r="61" spans="1:18" ht="31.9" customHeight="1" x14ac:dyDescent="0.25">
      <c r="A61" s="166"/>
      <c r="B61" s="154"/>
      <c r="C61" s="169"/>
      <c r="D61" s="154"/>
      <c r="E61" s="59" t="s">
        <v>127</v>
      </c>
      <c r="F61" s="5">
        <v>240</v>
      </c>
      <c r="G61" s="5">
        <v>240</v>
      </c>
      <c r="H61" s="129">
        <v>3</v>
      </c>
      <c r="I61" s="130">
        <f>+H61*G61*F61*0.00000785</f>
        <v>1.3564799999999999</v>
      </c>
      <c r="J61" s="160"/>
      <c r="K61" s="131">
        <v>1</v>
      </c>
      <c r="L61" s="154"/>
      <c r="M61" s="149"/>
      <c r="N61" s="34">
        <f t="shared" si="19"/>
        <v>1.3564799999999999</v>
      </c>
      <c r="O61" s="35">
        <f t="shared" si="20"/>
        <v>0.96748185971513034</v>
      </c>
      <c r="P61" s="34">
        <f t="shared" si="21"/>
        <v>70.103639999999999</v>
      </c>
      <c r="Q61" s="34">
        <v>50</v>
      </c>
      <c r="R61" s="132">
        <f t="shared" si="22"/>
        <v>67.823999999999998</v>
      </c>
    </row>
    <row r="62" spans="1:18" ht="31.9" customHeight="1" x14ac:dyDescent="0.25">
      <c r="A62" s="166"/>
      <c r="B62" s="154"/>
      <c r="C62" s="169"/>
      <c r="D62" s="154"/>
      <c r="E62" s="39" t="s">
        <v>128</v>
      </c>
      <c r="F62" s="27"/>
      <c r="G62" s="27"/>
      <c r="H62" s="133"/>
      <c r="I62" s="134"/>
      <c r="J62" s="135"/>
      <c r="K62" s="135"/>
      <c r="L62" s="27"/>
      <c r="M62" s="27"/>
      <c r="N62" s="30"/>
      <c r="O62" s="31"/>
      <c r="P62" s="30"/>
      <c r="Q62" s="30"/>
      <c r="R62" s="30"/>
    </row>
    <row r="63" spans="1:18" ht="31.9" customHeight="1" thickBot="1" x14ac:dyDescent="0.3">
      <c r="A63" s="167"/>
      <c r="B63" s="155"/>
      <c r="C63" s="170"/>
      <c r="D63" s="155"/>
      <c r="E63" s="39" t="s">
        <v>129</v>
      </c>
      <c r="F63" s="19"/>
      <c r="G63" s="19"/>
      <c r="H63" s="136"/>
      <c r="I63" s="130"/>
      <c r="J63" s="131"/>
      <c r="K63" s="131"/>
      <c r="L63" s="19"/>
      <c r="M63" s="45"/>
      <c r="N63" s="74"/>
      <c r="O63" s="75"/>
      <c r="P63" s="74"/>
      <c r="Q63" s="74"/>
      <c r="R63" s="137"/>
    </row>
    <row r="64" spans="1:18" ht="31.9" customHeight="1" x14ac:dyDescent="0.25">
      <c r="A64" s="165">
        <v>29</v>
      </c>
      <c r="B64" s="153" t="s">
        <v>130</v>
      </c>
      <c r="C64" s="153" t="s">
        <v>131</v>
      </c>
      <c r="D64" s="153" t="s">
        <v>119</v>
      </c>
      <c r="E64" s="37" t="s">
        <v>126</v>
      </c>
      <c r="F64" s="9">
        <v>700</v>
      </c>
      <c r="G64" s="9">
        <v>903</v>
      </c>
      <c r="H64" s="126">
        <v>3</v>
      </c>
      <c r="I64" s="138">
        <f>+H64*G64*F64*0.00000785</f>
        <v>14.885954999999999</v>
      </c>
      <c r="J64" s="159">
        <v>1</v>
      </c>
      <c r="K64" s="128">
        <v>1</v>
      </c>
      <c r="L64" s="153"/>
      <c r="M64" s="148" t="s">
        <v>57</v>
      </c>
      <c r="N64" s="11">
        <f t="shared" si="19"/>
        <v>14.885954999999999</v>
      </c>
      <c r="O64" s="12">
        <f t="shared" si="20"/>
        <v>0.63702633700618116</v>
      </c>
      <c r="P64" s="11">
        <f t="shared" si="21"/>
        <v>70.103639999999999</v>
      </c>
      <c r="Q64" s="11">
        <v>3</v>
      </c>
      <c r="R64" s="38">
        <f t="shared" si="22"/>
        <v>44.657865000000001</v>
      </c>
    </row>
    <row r="65" spans="1:18" ht="31.9" customHeight="1" x14ac:dyDescent="0.25">
      <c r="A65" s="166"/>
      <c r="B65" s="154"/>
      <c r="C65" s="154"/>
      <c r="D65" s="154"/>
      <c r="E65" s="59" t="s">
        <v>127</v>
      </c>
      <c r="F65" s="5">
        <v>380</v>
      </c>
      <c r="G65" s="5">
        <v>380</v>
      </c>
      <c r="H65" s="129">
        <v>3</v>
      </c>
      <c r="I65" s="130">
        <f>+H65*G65*F65*0.00000785*3</f>
        <v>10.201859999999998</v>
      </c>
      <c r="J65" s="160"/>
      <c r="K65" s="131">
        <v>3</v>
      </c>
      <c r="L65" s="154"/>
      <c r="M65" s="149"/>
      <c r="N65" s="34">
        <f t="shared" si="19"/>
        <v>3.4006199999999995</v>
      </c>
      <c r="O65" s="35">
        <f t="shared" si="20"/>
        <v>0.87315237839290505</v>
      </c>
      <c r="P65" s="34">
        <f t="shared" si="21"/>
        <v>70.103639999999999</v>
      </c>
      <c r="Q65" s="34">
        <v>18</v>
      </c>
      <c r="R65" s="132">
        <f t="shared" si="22"/>
        <v>61.211159999999992</v>
      </c>
    </row>
    <row r="66" spans="1:18" ht="31.9" customHeight="1" x14ac:dyDescent="0.25">
      <c r="A66" s="166"/>
      <c r="B66" s="154"/>
      <c r="C66" s="154"/>
      <c r="D66" s="154"/>
      <c r="E66" s="39" t="s">
        <v>128</v>
      </c>
      <c r="F66" s="27"/>
      <c r="G66" s="27"/>
      <c r="H66" s="133"/>
      <c r="I66" s="134"/>
      <c r="J66" s="135"/>
      <c r="K66" s="135"/>
      <c r="L66" s="27"/>
      <c r="M66" s="27"/>
      <c r="N66" s="30"/>
      <c r="O66" s="31"/>
      <c r="P66" s="30"/>
      <c r="Q66" s="30"/>
      <c r="R66" s="30"/>
    </row>
    <row r="67" spans="1:18" ht="31.9" customHeight="1" thickBot="1" x14ac:dyDescent="0.3">
      <c r="A67" s="167"/>
      <c r="B67" s="155"/>
      <c r="C67" s="155"/>
      <c r="D67" s="155"/>
      <c r="E67" s="39" t="s">
        <v>129</v>
      </c>
      <c r="F67" s="19"/>
      <c r="G67" s="19"/>
      <c r="H67" s="136"/>
      <c r="I67" s="130"/>
      <c r="J67" s="131"/>
      <c r="K67" s="131"/>
      <c r="L67" s="19"/>
      <c r="M67" s="45"/>
      <c r="N67" s="74"/>
      <c r="O67" s="75"/>
      <c r="P67" s="74"/>
      <c r="Q67" s="74"/>
      <c r="R67" s="137"/>
    </row>
    <row r="68" spans="1:18" ht="31.9" customHeight="1" x14ac:dyDescent="0.25">
      <c r="A68" s="165">
        <v>30</v>
      </c>
      <c r="B68" s="153" t="s">
        <v>132</v>
      </c>
      <c r="C68" s="153" t="s">
        <v>131</v>
      </c>
      <c r="D68" s="153" t="s">
        <v>119</v>
      </c>
      <c r="E68" s="37" t="s">
        <v>126</v>
      </c>
      <c r="F68" s="9">
        <v>700</v>
      </c>
      <c r="G68" s="9">
        <v>903</v>
      </c>
      <c r="H68" s="126">
        <v>3</v>
      </c>
      <c r="I68" s="138">
        <f>+H68*G68*F68*0.00000785</f>
        <v>14.885954999999999</v>
      </c>
      <c r="J68" s="159">
        <v>1</v>
      </c>
      <c r="K68" s="128">
        <v>1</v>
      </c>
      <c r="L68" s="153"/>
      <c r="M68" s="148" t="s">
        <v>57</v>
      </c>
      <c r="N68" s="11">
        <f t="shared" si="19"/>
        <v>14.885954999999999</v>
      </c>
      <c r="O68" s="12">
        <f t="shared" si="20"/>
        <v>0.63702633700618116</v>
      </c>
      <c r="P68" s="11">
        <f t="shared" si="21"/>
        <v>70.103639999999999</v>
      </c>
      <c r="Q68" s="11">
        <v>3</v>
      </c>
      <c r="R68" s="38">
        <f t="shared" si="22"/>
        <v>44.657865000000001</v>
      </c>
    </row>
    <row r="69" spans="1:18" ht="31.9" customHeight="1" x14ac:dyDescent="0.25">
      <c r="A69" s="166"/>
      <c r="B69" s="154"/>
      <c r="C69" s="154"/>
      <c r="D69" s="154"/>
      <c r="E69" s="59" t="s">
        <v>127</v>
      </c>
      <c r="F69" s="5">
        <v>380</v>
      </c>
      <c r="G69" s="5">
        <v>380</v>
      </c>
      <c r="H69" s="129">
        <v>3</v>
      </c>
      <c r="I69" s="130">
        <f>+H69*G69*F69*0.00000785*4</f>
        <v>13.602479999999998</v>
      </c>
      <c r="J69" s="160"/>
      <c r="K69" s="131">
        <v>4</v>
      </c>
      <c r="L69" s="154"/>
      <c r="M69" s="149"/>
      <c r="N69" s="34">
        <f t="shared" si="19"/>
        <v>3.4006199999999995</v>
      </c>
      <c r="O69" s="35">
        <f t="shared" si="20"/>
        <v>0.87315237839290505</v>
      </c>
      <c r="P69" s="34">
        <f t="shared" si="21"/>
        <v>70.103639999999999</v>
      </c>
      <c r="Q69" s="34">
        <v>18</v>
      </c>
      <c r="R69" s="132">
        <f t="shared" si="22"/>
        <v>61.211159999999992</v>
      </c>
    </row>
    <row r="70" spans="1:18" ht="31.9" customHeight="1" x14ac:dyDescent="0.25">
      <c r="A70" s="166"/>
      <c r="B70" s="154"/>
      <c r="C70" s="154"/>
      <c r="D70" s="154"/>
      <c r="E70" s="39" t="s">
        <v>128</v>
      </c>
      <c r="F70" s="27"/>
      <c r="G70" s="27"/>
      <c r="H70" s="133"/>
      <c r="I70" s="134"/>
      <c r="J70" s="135"/>
      <c r="K70" s="135"/>
      <c r="L70" s="27"/>
      <c r="M70" s="27"/>
      <c r="N70" s="30"/>
      <c r="O70" s="31"/>
      <c r="P70" s="30"/>
      <c r="Q70" s="30"/>
      <c r="R70" s="30"/>
    </row>
    <row r="71" spans="1:18" ht="31.9" customHeight="1" thickBot="1" x14ac:dyDescent="0.3">
      <c r="A71" s="167"/>
      <c r="B71" s="155"/>
      <c r="C71" s="155"/>
      <c r="D71" s="155"/>
      <c r="E71" s="39" t="s">
        <v>129</v>
      </c>
      <c r="F71" s="19"/>
      <c r="G71" s="19"/>
      <c r="H71" s="136"/>
      <c r="I71" s="130"/>
      <c r="J71" s="131"/>
      <c r="K71" s="131"/>
      <c r="L71" s="19"/>
      <c r="M71" s="45"/>
      <c r="N71" s="74"/>
      <c r="O71" s="75"/>
      <c r="P71" s="74"/>
      <c r="Q71" s="74"/>
      <c r="R71" s="137"/>
    </row>
    <row r="72" spans="1:18" ht="27.75" customHeight="1" x14ac:dyDescent="0.25">
      <c r="A72" s="150">
        <v>31</v>
      </c>
      <c r="B72" s="153" t="s">
        <v>133</v>
      </c>
      <c r="C72" s="156" t="s">
        <v>134</v>
      </c>
      <c r="D72" s="153" t="s">
        <v>119</v>
      </c>
      <c r="E72" s="37" t="s">
        <v>135</v>
      </c>
      <c r="F72" s="9">
        <v>285</v>
      </c>
      <c r="G72" s="9">
        <v>280</v>
      </c>
      <c r="H72" s="139">
        <v>4.5</v>
      </c>
      <c r="I72" s="109">
        <f>+H72*G72*F72*0.00000785</f>
        <v>2.8189349999999997</v>
      </c>
      <c r="J72" s="159">
        <v>1</v>
      </c>
      <c r="K72" s="128">
        <v>1</v>
      </c>
      <c r="L72" s="153"/>
      <c r="M72" s="162" t="s">
        <v>57</v>
      </c>
      <c r="N72" s="11">
        <f t="shared" si="19"/>
        <v>2.8189349999999997</v>
      </c>
      <c r="O72" s="12">
        <f t="shared" si="20"/>
        <v>0.85783391561408229</v>
      </c>
      <c r="P72" s="11">
        <f t="shared" si="21"/>
        <v>105.15545999999999</v>
      </c>
      <c r="Q72" s="11">
        <v>32</v>
      </c>
      <c r="R72" s="38">
        <f t="shared" si="22"/>
        <v>90.205919999999992</v>
      </c>
    </row>
    <row r="73" spans="1:18" ht="27.75" customHeight="1" x14ac:dyDescent="0.25">
      <c r="A73" s="151"/>
      <c r="B73" s="154"/>
      <c r="C73" s="157"/>
      <c r="D73" s="154"/>
      <c r="E73" s="39" t="s">
        <v>97</v>
      </c>
      <c r="F73" s="27">
        <v>205</v>
      </c>
      <c r="G73" s="27">
        <v>218</v>
      </c>
      <c r="H73" s="140">
        <v>2</v>
      </c>
      <c r="I73" s="141">
        <f>+H73*G73*F73*0.00000785</f>
        <v>0.70163299999999995</v>
      </c>
      <c r="J73" s="160"/>
      <c r="K73" s="131">
        <v>1</v>
      </c>
      <c r="L73" s="154"/>
      <c r="M73" s="163"/>
      <c r="N73" s="30">
        <f t="shared" si="19"/>
        <v>0.70163299999999995</v>
      </c>
      <c r="O73" s="31">
        <f t="shared" si="20"/>
        <v>0.8257020962106959</v>
      </c>
      <c r="P73" s="30">
        <f t="shared" si="21"/>
        <v>46.735759999999999</v>
      </c>
      <c r="Q73" s="30">
        <v>55</v>
      </c>
      <c r="R73" s="98">
        <f t="shared" si="22"/>
        <v>38.589814999999994</v>
      </c>
    </row>
    <row r="74" spans="1:18" ht="27.75" customHeight="1" x14ac:dyDescent="0.25">
      <c r="A74" s="151"/>
      <c r="B74" s="154"/>
      <c r="C74" s="157"/>
      <c r="D74" s="154"/>
      <c r="E74" s="39" t="s">
        <v>136</v>
      </c>
      <c r="F74" s="27">
        <v>50</v>
      </c>
      <c r="G74" s="27">
        <f>54+37+60-18</f>
        <v>133</v>
      </c>
      <c r="H74" s="142">
        <v>4.5</v>
      </c>
      <c r="I74" s="104">
        <f>+H74*G74*F74*0.00000785</f>
        <v>0.23491124999999999</v>
      </c>
      <c r="J74" s="160"/>
      <c r="K74" s="131">
        <v>1</v>
      </c>
      <c r="L74" s="154"/>
      <c r="M74" s="163"/>
      <c r="N74" s="30">
        <f t="shared" si="19"/>
        <v>0.23491124999999999</v>
      </c>
      <c r="O74" s="31">
        <f t="shared" si="20"/>
        <v>0.9650631550658425</v>
      </c>
      <c r="P74" s="30">
        <f t="shared" si="21"/>
        <v>105.15545999999999</v>
      </c>
      <c r="Q74" s="30">
        <v>432</v>
      </c>
      <c r="R74" s="98">
        <f t="shared" si="22"/>
        <v>101.48165999999999</v>
      </c>
    </row>
    <row r="75" spans="1:18" ht="27.75" customHeight="1" x14ac:dyDescent="0.25">
      <c r="A75" s="151"/>
      <c r="B75" s="154"/>
      <c r="C75" s="157"/>
      <c r="D75" s="154"/>
      <c r="E75" s="39" t="s">
        <v>137</v>
      </c>
      <c r="F75" s="27">
        <v>50</v>
      </c>
      <c r="G75" s="27">
        <v>133</v>
      </c>
      <c r="H75" s="142">
        <v>4.5</v>
      </c>
      <c r="I75" s="104">
        <f>+H75*G75*F75*0.00000785</f>
        <v>0.23491124999999999</v>
      </c>
      <c r="J75" s="160"/>
      <c r="K75" s="131">
        <v>1</v>
      </c>
      <c r="L75" s="154"/>
      <c r="M75" s="163"/>
      <c r="N75" s="30">
        <f t="shared" si="19"/>
        <v>0.23491124999999999</v>
      </c>
      <c r="O75" s="31">
        <f t="shared" si="20"/>
        <v>0.9650631550658425</v>
      </c>
      <c r="P75" s="30">
        <f t="shared" si="21"/>
        <v>105.15545999999999</v>
      </c>
      <c r="Q75" s="30">
        <v>432</v>
      </c>
      <c r="R75" s="98">
        <f t="shared" si="22"/>
        <v>101.48165999999999</v>
      </c>
    </row>
    <row r="76" spans="1:18" ht="27.75" customHeight="1" thickBot="1" x14ac:dyDescent="0.3">
      <c r="A76" s="152"/>
      <c r="B76" s="155"/>
      <c r="C76" s="158"/>
      <c r="D76" s="155"/>
      <c r="E76" s="42" t="s">
        <v>138</v>
      </c>
      <c r="F76" s="15">
        <v>50</v>
      </c>
      <c r="G76" s="15">
        <v>75</v>
      </c>
      <c r="H76" s="143">
        <v>4.5</v>
      </c>
      <c r="I76" s="90">
        <f>+H76*G76*F76*0.00000785</f>
        <v>0.13246875</v>
      </c>
      <c r="J76" s="161"/>
      <c r="K76" s="144">
        <v>1</v>
      </c>
      <c r="L76" s="155"/>
      <c r="M76" s="164"/>
      <c r="N76" s="81">
        <f t="shared" si="19"/>
        <v>0.13246875</v>
      </c>
      <c r="O76" s="82">
        <f t="shared" si="20"/>
        <v>0.96748185971513034</v>
      </c>
      <c r="P76" s="81">
        <f t="shared" si="21"/>
        <v>105.15545999999999</v>
      </c>
      <c r="Q76" s="81">
        <v>768</v>
      </c>
      <c r="R76" s="83">
        <f t="shared" si="22"/>
        <v>101.73599999999999</v>
      </c>
    </row>
  </sheetData>
  <mergeCells count="137">
    <mergeCell ref="A1:R1"/>
    <mergeCell ref="F2:H2"/>
    <mergeCell ref="N2:R2"/>
    <mergeCell ref="S2:AC2"/>
    <mergeCell ref="S3:AC3"/>
    <mergeCell ref="A4:A5"/>
    <mergeCell ref="B4:B5"/>
    <mergeCell ref="C4:C5"/>
    <mergeCell ref="D4:D5"/>
    <mergeCell ref="S4:S5"/>
    <mergeCell ref="Z4:Z5"/>
    <mergeCell ref="AA4:AA5"/>
    <mergeCell ref="AB4:AB5"/>
    <mergeCell ref="AC4:AC5"/>
    <mergeCell ref="A6:A9"/>
    <mergeCell ref="B6:B9"/>
    <mergeCell ref="C6:C9"/>
    <mergeCell ref="D6:D9"/>
    <mergeCell ref="S6:S9"/>
    <mergeCell ref="T6:T9"/>
    <mergeCell ref="T4:T5"/>
    <mergeCell ref="U4:U5"/>
    <mergeCell ref="V4:V5"/>
    <mergeCell ref="W4:W5"/>
    <mergeCell ref="X4:X5"/>
    <mergeCell ref="Y4:Y5"/>
    <mergeCell ref="AB6:AB9"/>
    <mergeCell ref="AC6:AC9"/>
    <mergeCell ref="A10:A12"/>
    <mergeCell ref="B10:B12"/>
    <mergeCell ref="C10:C12"/>
    <mergeCell ref="D10:D12"/>
    <mergeCell ref="U6:U9"/>
    <mergeCell ref="V6:V9"/>
    <mergeCell ref="W6:W9"/>
    <mergeCell ref="X6:X9"/>
    <mergeCell ref="Y6:Y9"/>
    <mergeCell ref="Z6:Z9"/>
    <mergeCell ref="A13:A17"/>
    <mergeCell ref="B13:B17"/>
    <mergeCell ref="C13:C17"/>
    <mergeCell ref="D13:D17"/>
    <mergeCell ref="A18:A19"/>
    <mergeCell ref="B18:B19"/>
    <mergeCell ref="C18:C19"/>
    <mergeCell ref="D18:D19"/>
    <mergeCell ref="AA6:AA9"/>
    <mergeCell ref="J25:J26"/>
    <mergeCell ref="L25:L26"/>
    <mergeCell ref="M25:M26"/>
    <mergeCell ref="A28:A29"/>
    <mergeCell ref="B28:B29"/>
    <mergeCell ref="C28:C29"/>
    <mergeCell ref="D28:D29"/>
    <mergeCell ref="L28:L29"/>
    <mergeCell ref="A20:A22"/>
    <mergeCell ref="B20:B22"/>
    <mergeCell ref="C20:C22"/>
    <mergeCell ref="D20:D22"/>
    <mergeCell ref="A25:A26"/>
    <mergeCell ref="B25:B26"/>
    <mergeCell ref="C25:C26"/>
    <mergeCell ref="D25:D26"/>
    <mergeCell ref="M30:M32"/>
    <mergeCell ref="F32:G32"/>
    <mergeCell ref="A35:A37"/>
    <mergeCell ref="B35:B37"/>
    <mergeCell ref="C35:C37"/>
    <mergeCell ref="D35:D37"/>
    <mergeCell ref="J35:J37"/>
    <mergeCell ref="L35:L37"/>
    <mergeCell ref="M35:M37"/>
    <mergeCell ref="A30:A32"/>
    <mergeCell ref="B30:B32"/>
    <mergeCell ref="C30:C32"/>
    <mergeCell ref="D30:D32"/>
    <mergeCell ref="J30:J32"/>
    <mergeCell ref="L30:L32"/>
    <mergeCell ref="M38:M40"/>
    <mergeCell ref="A43:A46"/>
    <mergeCell ref="B43:B46"/>
    <mergeCell ref="C43:C46"/>
    <mergeCell ref="D43:D46"/>
    <mergeCell ref="L43:L46"/>
    <mergeCell ref="A38:A40"/>
    <mergeCell ref="B38:B40"/>
    <mergeCell ref="C38:C40"/>
    <mergeCell ref="D38:D40"/>
    <mergeCell ref="J38:J40"/>
    <mergeCell ref="L38:L40"/>
    <mergeCell ref="A47:A50"/>
    <mergeCell ref="B47:B50"/>
    <mergeCell ref="C47:C50"/>
    <mergeCell ref="D47:D50"/>
    <mergeCell ref="L47:L50"/>
    <mergeCell ref="A51:A53"/>
    <mergeCell ref="B51:B53"/>
    <mergeCell ref="C51:C53"/>
    <mergeCell ref="D51:D53"/>
    <mergeCell ref="J51:J53"/>
    <mergeCell ref="L51:L53"/>
    <mergeCell ref="M51:M53"/>
    <mergeCell ref="A54:A56"/>
    <mergeCell ref="B54:B56"/>
    <mergeCell ref="C54:C56"/>
    <mergeCell ref="D54:D56"/>
    <mergeCell ref="J54:J56"/>
    <mergeCell ref="L54:L56"/>
    <mergeCell ref="M54:M56"/>
    <mergeCell ref="M60:M61"/>
    <mergeCell ref="A64:A67"/>
    <mergeCell ref="B64:B67"/>
    <mergeCell ref="C64:C67"/>
    <mergeCell ref="D64:D67"/>
    <mergeCell ref="J64:J65"/>
    <mergeCell ref="L64:L65"/>
    <mergeCell ref="M64:M65"/>
    <mergeCell ref="A60:A63"/>
    <mergeCell ref="B60:B63"/>
    <mergeCell ref="C60:C63"/>
    <mergeCell ref="D60:D63"/>
    <mergeCell ref="J60:J61"/>
    <mergeCell ref="L60:L61"/>
    <mergeCell ref="M68:M69"/>
    <mergeCell ref="A72:A76"/>
    <mergeCell ref="B72:B76"/>
    <mergeCell ref="C72:C76"/>
    <mergeCell ref="D72:D76"/>
    <mergeCell ref="J72:J76"/>
    <mergeCell ref="L72:L76"/>
    <mergeCell ref="M72:M76"/>
    <mergeCell ref="A68:A71"/>
    <mergeCell ref="B68:B71"/>
    <mergeCell ref="C68:C71"/>
    <mergeCell ref="D68:D71"/>
    <mergeCell ref="J68:J69"/>
    <mergeCell ref="L68:L69"/>
  </mergeCells>
  <conditionalFormatting sqref="B13">
    <cfRule type="duplicateValues" dxfId="5" priority="5"/>
  </conditionalFormatting>
  <conditionalFormatting sqref="B23:B24 B27:B28 B30:B37">
    <cfRule type="duplicateValues" dxfId="4" priority="4"/>
  </conditionalFormatting>
  <conditionalFormatting sqref="B41:B42">
    <cfRule type="duplicateValues" dxfId="3" priority="6"/>
  </conditionalFormatting>
  <conditionalFormatting sqref="C28">
    <cfRule type="duplicateValues" dxfId="2" priority="3"/>
  </conditionalFormatting>
  <conditionalFormatting sqref="D28">
    <cfRule type="duplicateValues" dxfId="1" priority="2"/>
  </conditionalFormatting>
  <conditionalFormatting sqref="L28">
    <cfRule type="duplicateValues" dxfId="0" priority="1"/>
  </conditionalFormatting>
  <pageMargins left="0" right="0" top="0" bottom="0" header="0" footer="0"/>
  <pageSetup paperSize="9" scale="42" fitToHeight="2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v1.3</vt:lpstr>
      <vt:lpstr>v1.3!Print_Area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 5580</dc:creator>
  <cp:lastModifiedBy>FATTANI COMPUTERS</cp:lastModifiedBy>
  <dcterms:created xsi:type="dcterms:W3CDTF">2025-09-17T11:35:31Z</dcterms:created>
  <dcterms:modified xsi:type="dcterms:W3CDTF">2025-10-05T20:56:28Z</dcterms:modified>
</cp:coreProperties>
</file>